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A25" lockStructure="1"/>
  <bookViews>
    <workbookView xWindow="0" yWindow="45" windowWidth="9570" windowHeight="9975" tabRatio="755"/>
  </bookViews>
  <sheets>
    <sheet name="By Fund" sheetId="6" r:id="rId1"/>
    <sheet name="All Funds" sheetId="8" r:id="rId2"/>
    <sheet name="By Chapter-Item" sheetId="9" r:id="rId3"/>
  </sheets>
  <calcPr calcId="145621"/>
</workbook>
</file>

<file path=xl/calcChain.xml><?xml version="1.0" encoding="utf-8"?>
<calcChain xmlns="http://schemas.openxmlformats.org/spreadsheetml/2006/main">
  <c r="D12" i="8" l="1"/>
  <c r="E12" i="8"/>
  <c r="F12" i="8"/>
  <c r="G12" i="8"/>
  <c r="H12" i="8"/>
  <c r="C12" i="8"/>
  <c r="C26" i="8"/>
  <c r="D34" i="8"/>
  <c r="E34" i="8"/>
  <c r="F34" i="8"/>
  <c r="G34" i="8"/>
  <c r="H34" i="8"/>
  <c r="C34" i="8"/>
  <c r="D36" i="8"/>
  <c r="E36" i="8"/>
  <c r="F36" i="8"/>
  <c r="G36" i="8"/>
  <c r="H36" i="8"/>
  <c r="C36" i="8"/>
  <c r="D41" i="8"/>
  <c r="E41" i="8"/>
  <c r="F41" i="8"/>
  <c r="G41" i="8"/>
  <c r="H41" i="8"/>
  <c r="C41" i="8"/>
  <c r="C83" i="8"/>
  <c r="C133" i="6"/>
  <c r="D27" i="8"/>
  <c r="E27" i="8"/>
  <c r="F27" i="8"/>
  <c r="G27" i="8"/>
  <c r="H27" i="8"/>
  <c r="C27" i="8"/>
  <c r="D43" i="8"/>
  <c r="E43" i="8"/>
  <c r="F43" i="8"/>
  <c r="G43" i="8"/>
  <c r="H43" i="8"/>
  <c r="C43" i="8"/>
  <c r="D43" i="6" l="1"/>
  <c r="E43" i="6"/>
  <c r="F43" i="6"/>
  <c r="G43" i="6"/>
  <c r="H43" i="6"/>
  <c r="C43" i="6"/>
  <c r="D27" i="6"/>
  <c r="E27" i="6"/>
  <c r="F27" i="6"/>
  <c r="G27" i="6"/>
  <c r="H27" i="6"/>
  <c r="C27" i="6"/>
  <c r="D15" i="6"/>
  <c r="E15" i="6"/>
  <c r="F15" i="6"/>
  <c r="G15" i="6"/>
  <c r="H15" i="6"/>
  <c r="C15" i="6"/>
  <c r="D52" i="6"/>
  <c r="E52" i="6"/>
  <c r="F52" i="6"/>
  <c r="G52" i="6"/>
  <c r="H52" i="6"/>
  <c r="C52" i="6"/>
  <c r="D36" i="6"/>
  <c r="E36" i="6"/>
  <c r="F36" i="6"/>
  <c r="G36" i="6"/>
  <c r="H36" i="6"/>
  <c r="C36" i="6"/>
  <c r="H132" i="6"/>
  <c r="H133" i="6"/>
  <c r="D59" i="8" l="1"/>
  <c r="E59" i="8"/>
  <c r="F59" i="8"/>
  <c r="G59" i="8"/>
  <c r="C59" i="8"/>
  <c r="G55" i="8"/>
  <c r="F55" i="8"/>
  <c r="E55" i="8"/>
  <c r="D55" i="8"/>
  <c r="C55" i="8"/>
  <c r="G42" i="8"/>
  <c r="F42" i="8"/>
  <c r="E42" i="8"/>
  <c r="D42" i="8"/>
  <c r="C42" i="8"/>
  <c r="D37" i="8"/>
  <c r="E37" i="8"/>
  <c r="F37" i="8"/>
  <c r="G37" i="8"/>
  <c r="D38" i="8"/>
  <c r="E38" i="8"/>
  <c r="F38" i="8"/>
  <c r="G38" i="8"/>
  <c r="C38" i="8"/>
  <c r="C37" i="8"/>
  <c r="G97" i="8"/>
  <c r="G96" i="8" s="1"/>
  <c r="F97" i="8"/>
  <c r="F96" i="8" s="1"/>
  <c r="E97" i="8"/>
  <c r="E96" i="8" s="1"/>
  <c r="D97" i="8"/>
  <c r="D96" i="8" s="1"/>
  <c r="C97" i="8"/>
  <c r="G95" i="8"/>
  <c r="F95" i="8"/>
  <c r="E95" i="8"/>
  <c r="D95" i="8"/>
  <c r="C95" i="8"/>
  <c r="G94" i="8"/>
  <c r="F94" i="8"/>
  <c r="E94" i="8"/>
  <c r="D94" i="8"/>
  <c r="C94" i="8"/>
  <c r="G93" i="8"/>
  <c r="F93" i="8"/>
  <c r="E93" i="8"/>
  <c r="D93" i="8"/>
  <c r="C93" i="8"/>
  <c r="G92" i="8"/>
  <c r="F92" i="8"/>
  <c r="E92" i="8"/>
  <c r="D92" i="8"/>
  <c r="C92" i="8"/>
  <c r="G91" i="8"/>
  <c r="F91" i="8"/>
  <c r="E91" i="8"/>
  <c r="D91" i="8"/>
  <c r="C91" i="8"/>
  <c r="G89" i="8"/>
  <c r="F89" i="8"/>
  <c r="E89" i="8"/>
  <c r="D89" i="8"/>
  <c r="C89" i="8"/>
  <c r="G88" i="8"/>
  <c r="F88" i="8"/>
  <c r="E88" i="8"/>
  <c r="D88" i="8"/>
  <c r="C88" i="8"/>
  <c r="G87" i="8"/>
  <c r="F87" i="8"/>
  <c r="E87" i="8"/>
  <c r="D87" i="8"/>
  <c r="C87" i="8"/>
  <c r="G86" i="8"/>
  <c r="F86" i="8"/>
  <c r="E86" i="8"/>
  <c r="D86" i="8"/>
  <c r="C86" i="8"/>
  <c r="G85" i="8"/>
  <c r="F85" i="8"/>
  <c r="E85" i="8"/>
  <c r="D85" i="8"/>
  <c r="C85" i="8"/>
  <c r="G84" i="8"/>
  <c r="F84" i="8"/>
  <c r="E84" i="8"/>
  <c r="D84" i="8"/>
  <c r="C84" i="8"/>
  <c r="G82" i="8"/>
  <c r="F82" i="8"/>
  <c r="E82" i="8"/>
  <c r="D82" i="8"/>
  <c r="C82" i="8"/>
  <c r="G81" i="8"/>
  <c r="F81" i="8"/>
  <c r="E81" i="8"/>
  <c r="D81" i="8"/>
  <c r="C81" i="8"/>
  <c r="G80" i="8"/>
  <c r="F80" i="8"/>
  <c r="E80" i="8"/>
  <c r="D80" i="8"/>
  <c r="C80" i="8"/>
  <c r="G79" i="8"/>
  <c r="F79" i="8"/>
  <c r="E79" i="8"/>
  <c r="D79" i="8"/>
  <c r="C79" i="8"/>
  <c r="G78" i="8"/>
  <c r="F78" i="8"/>
  <c r="E78" i="8"/>
  <c r="D78" i="8"/>
  <c r="C78" i="8"/>
  <c r="G76" i="8"/>
  <c r="F76" i="8"/>
  <c r="E76" i="8"/>
  <c r="D76" i="8"/>
  <c r="C76" i="8"/>
  <c r="G75" i="8"/>
  <c r="F75" i="8"/>
  <c r="E75" i="8"/>
  <c r="D75" i="8"/>
  <c r="C75" i="8"/>
  <c r="G74" i="8"/>
  <c r="F74" i="8"/>
  <c r="E74" i="8"/>
  <c r="D74" i="8"/>
  <c r="C74" i="8"/>
  <c r="G73" i="8"/>
  <c r="F73" i="8"/>
  <c r="E73" i="8"/>
  <c r="D73" i="8"/>
  <c r="C73" i="8"/>
  <c r="G72" i="8"/>
  <c r="F72" i="8"/>
  <c r="E72" i="8"/>
  <c r="D72" i="8"/>
  <c r="C72" i="8"/>
  <c r="G71" i="8"/>
  <c r="F71" i="8"/>
  <c r="E71" i="8"/>
  <c r="D71" i="8"/>
  <c r="C71" i="8"/>
  <c r="G70" i="8"/>
  <c r="F70" i="8"/>
  <c r="E70" i="8"/>
  <c r="D70" i="8"/>
  <c r="C70" i="8"/>
  <c r="G69" i="8"/>
  <c r="F69" i="8"/>
  <c r="E69" i="8"/>
  <c r="D69" i="8"/>
  <c r="C69" i="8"/>
  <c r="G68" i="8"/>
  <c r="F68" i="8"/>
  <c r="E68" i="8"/>
  <c r="D68" i="8"/>
  <c r="C68" i="8"/>
  <c r="G67" i="8"/>
  <c r="F67" i="8"/>
  <c r="E67" i="8"/>
  <c r="D67" i="8"/>
  <c r="C67" i="8"/>
  <c r="G65" i="8"/>
  <c r="F65" i="8"/>
  <c r="E65" i="8"/>
  <c r="D65" i="8"/>
  <c r="C65" i="8"/>
  <c r="G64" i="8"/>
  <c r="F64" i="8"/>
  <c r="E64" i="8"/>
  <c r="D64" i="8"/>
  <c r="C64" i="8"/>
  <c r="G63" i="8"/>
  <c r="F63" i="8"/>
  <c r="E63" i="8"/>
  <c r="D63" i="8"/>
  <c r="C63" i="8"/>
  <c r="G62" i="8"/>
  <c r="F62" i="8"/>
  <c r="E62" i="8"/>
  <c r="D62" i="8"/>
  <c r="C62" i="8"/>
  <c r="G61" i="8"/>
  <c r="F61" i="8"/>
  <c r="E61" i="8"/>
  <c r="D61" i="8"/>
  <c r="C61" i="8"/>
  <c r="G60" i="8"/>
  <c r="F60" i="8"/>
  <c r="E60" i="8"/>
  <c r="D60" i="8"/>
  <c r="C60" i="8"/>
  <c r="G58" i="8"/>
  <c r="F58" i="8"/>
  <c r="E58" i="8"/>
  <c r="D58" i="8"/>
  <c r="C58" i="8"/>
  <c r="G57" i="8"/>
  <c r="F57" i="8"/>
  <c r="E57" i="8"/>
  <c r="D57" i="8"/>
  <c r="C57" i="8"/>
  <c r="G56" i="8"/>
  <c r="F56" i="8"/>
  <c r="E56" i="8"/>
  <c r="D56" i="8"/>
  <c r="C56" i="8"/>
  <c r="G54" i="8"/>
  <c r="F54" i="8"/>
  <c r="E54" i="8"/>
  <c r="D54" i="8"/>
  <c r="C54" i="8"/>
  <c r="G53" i="8"/>
  <c r="F53" i="8"/>
  <c r="E53" i="8"/>
  <c r="D53" i="8"/>
  <c r="C53" i="8"/>
  <c r="G52" i="8"/>
  <c r="F52" i="8"/>
  <c r="E52" i="8"/>
  <c r="D52" i="8"/>
  <c r="C52" i="8"/>
  <c r="G51" i="8"/>
  <c r="F51" i="8"/>
  <c r="E51" i="8"/>
  <c r="D51" i="8"/>
  <c r="C51" i="8"/>
  <c r="C44" i="8"/>
  <c r="D44" i="8"/>
  <c r="E44" i="8"/>
  <c r="F44" i="8"/>
  <c r="G44" i="8"/>
  <c r="C45" i="8"/>
  <c r="D45" i="8"/>
  <c r="E45" i="8"/>
  <c r="F45" i="8"/>
  <c r="G45" i="8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D35" i="8"/>
  <c r="E35" i="8"/>
  <c r="F35" i="8"/>
  <c r="G35" i="8"/>
  <c r="D39" i="8"/>
  <c r="E39" i="8"/>
  <c r="F39" i="8"/>
  <c r="G39" i="8"/>
  <c r="D40" i="8"/>
  <c r="E40" i="8"/>
  <c r="F40" i="8"/>
  <c r="G40" i="8"/>
  <c r="C39" i="8"/>
  <c r="C40" i="8"/>
  <c r="C35" i="8"/>
  <c r="D31" i="8"/>
  <c r="E31" i="8"/>
  <c r="F31" i="8"/>
  <c r="G31" i="8"/>
  <c r="C31" i="8"/>
  <c r="D32" i="8"/>
  <c r="E32" i="8"/>
  <c r="F32" i="8"/>
  <c r="G32" i="8"/>
  <c r="D33" i="8"/>
  <c r="E33" i="8"/>
  <c r="F33" i="8"/>
  <c r="G33" i="8"/>
  <c r="C32" i="8"/>
  <c r="C33" i="8"/>
  <c r="D28" i="8"/>
  <c r="E28" i="8"/>
  <c r="F28" i="8"/>
  <c r="G28" i="8"/>
  <c r="D29" i="8"/>
  <c r="E29" i="8"/>
  <c r="F29" i="8"/>
  <c r="G29" i="8"/>
  <c r="C29" i="8"/>
  <c r="C28" i="8"/>
  <c r="D13" i="8"/>
  <c r="E13" i="8"/>
  <c r="F13" i="8"/>
  <c r="G13" i="8"/>
  <c r="D14" i="8"/>
  <c r="E14" i="8"/>
  <c r="F14" i="8"/>
  <c r="G14" i="8"/>
  <c r="D16" i="8"/>
  <c r="E16" i="8"/>
  <c r="F16" i="8"/>
  <c r="G16" i="8"/>
  <c r="D17" i="8"/>
  <c r="E17" i="8"/>
  <c r="F17" i="8"/>
  <c r="G17" i="8"/>
  <c r="D18" i="8"/>
  <c r="E18" i="8"/>
  <c r="F18" i="8"/>
  <c r="G18" i="8"/>
  <c r="D19" i="8"/>
  <c r="E19" i="8"/>
  <c r="F19" i="8"/>
  <c r="G19" i="8"/>
  <c r="D20" i="8"/>
  <c r="E20" i="8"/>
  <c r="F20" i="8"/>
  <c r="G20" i="8"/>
  <c r="D21" i="8"/>
  <c r="E21" i="8"/>
  <c r="F21" i="8"/>
  <c r="G21" i="8"/>
  <c r="D22" i="8"/>
  <c r="E22" i="8"/>
  <c r="F22" i="8"/>
  <c r="G22" i="8"/>
  <c r="D23" i="8"/>
  <c r="E23" i="8"/>
  <c r="F23" i="8"/>
  <c r="G23" i="8"/>
  <c r="D24" i="8"/>
  <c r="E24" i="8"/>
  <c r="F24" i="8"/>
  <c r="G24" i="8"/>
  <c r="D25" i="8"/>
  <c r="E25" i="8"/>
  <c r="F25" i="8"/>
  <c r="G25" i="8"/>
  <c r="C19" i="8"/>
  <c r="C13" i="8"/>
  <c r="C16" i="8"/>
  <c r="C14" i="8"/>
  <c r="C17" i="8"/>
  <c r="C18" i="8"/>
  <c r="C20" i="8"/>
  <c r="C21" i="8"/>
  <c r="C22" i="8"/>
  <c r="C23" i="8"/>
  <c r="C24" i="8"/>
  <c r="C25" i="8"/>
  <c r="D5" i="8"/>
  <c r="E5" i="8"/>
  <c r="F5" i="8"/>
  <c r="G5" i="8"/>
  <c r="D6" i="8"/>
  <c r="E6" i="8"/>
  <c r="F6" i="8"/>
  <c r="G6" i="8"/>
  <c r="D7" i="8"/>
  <c r="E7" i="8"/>
  <c r="F7" i="8"/>
  <c r="G7" i="8"/>
  <c r="C7" i="8"/>
  <c r="C6" i="8"/>
  <c r="C5" i="8"/>
  <c r="D8" i="8"/>
  <c r="E8" i="8"/>
  <c r="F8" i="8"/>
  <c r="G8" i="8"/>
  <c r="D9" i="8"/>
  <c r="E9" i="8"/>
  <c r="F9" i="8"/>
  <c r="G9" i="8"/>
  <c r="D10" i="8"/>
  <c r="E10" i="8"/>
  <c r="F10" i="8"/>
  <c r="G10" i="8"/>
  <c r="D11" i="8"/>
  <c r="E11" i="8"/>
  <c r="F11" i="8"/>
  <c r="G11" i="8"/>
  <c r="C8" i="8"/>
  <c r="C9" i="8"/>
  <c r="C10" i="8"/>
  <c r="C11" i="8"/>
  <c r="H102" i="6"/>
  <c r="H105" i="6"/>
  <c r="G111" i="6"/>
  <c r="F111" i="6"/>
  <c r="E111" i="6"/>
  <c r="D111" i="6"/>
  <c r="C111" i="6"/>
  <c r="H111" i="6"/>
  <c r="H114" i="6"/>
  <c r="H116" i="6"/>
  <c r="H130" i="6"/>
  <c r="H128" i="6"/>
  <c r="H122" i="6"/>
  <c r="G125" i="6"/>
  <c r="F125" i="6"/>
  <c r="E125" i="6"/>
  <c r="D125" i="6"/>
  <c r="C125" i="6"/>
  <c r="H125" i="6"/>
  <c r="G130" i="6"/>
  <c r="F130" i="6"/>
  <c r="E130" i="6"/>
  <c r="D130" i="6"/>
  <c r="C130" i="6"/>
  <c r="G128" i="6"/>
  <c r="F128" i="6"/>
  <c r="E128" i="6"/>
  <c r="E132" i="6" s="1"/>
  <c r="E133" i="6" s="1"/>
  <c r="D128" i="6"/>
  <c r="C128" i="6"/>
  <c r="G122" i="6"/>
  <c r="F122" i="6"/>
  <c r="E122" i="6"/>
  <c r="D122" i="6"/>
  <c r="C122" i="6"/>
  <c r="D114" i="6"/>
  <c r="E114" i="6"/>
  <c r="F114" i="6"/>
  <c r="G114" i="6"/>
  <c r="C114" i="6"/>
  <c r="D116" i="6"/>
  <c r="E116" i="6"/>
  <c r="F116" i="6"/>
  <c r="G116" i="6"/>
  <c r="G119" i="6" s="1"/>
  <c r="C116" i="6"/>
  <c r="D109" i="6"/>
  <c r="E109" i="6"/>
  <c r="F109" i="6"/>
  <c r="G109" i="6"/>
  <c r="H109" i="6"/>
  <c r="D102" i="6"/>
  <c r="E102" i="6"/>
  <c r="F102" i="6"/>
  <c r="G102" i="6"/>
  <c r="C102" i="6"/>
  <c r="C105" i="6"/>
  <c r="C109" i="6"/>
  <c r="D105" i="6"/>
  <c r="E105" i="6"/>
  <c r="F105" i="6"/>
  <c r="G105" i="6"/>
  <c r="E15" i="8" l="1"/>
  <c r="D15" i="8"/>
  <c r="G15" i="8"/>
  <c r="C15" i="8"/>
  <c r="F15" i="8"/>
  <c r="H59" i="8"/>
  <c r="D4" i="8"/>
  <c r="G26" i="8"/>
  <c r="H48" i="8"/>
  <c r="E50" i="8"/>
  <c r="G90" i="8"/>
  <c r="H78" i="8"/>
  <c r="C66" i="8"/>
  <c r="E77" i="8"/>
  <c r="C77" i="8"/>
  <c r="H84" i="8"/>
  <c r="F83" i="8"/>
  <c r="H88" i="8"/>
  <c r="F90" i="8"/>
  <c r="E26" i="8"/>
  <c r="H7" i="8"/>
  <c r="H6" i="8"/>
  <c r="D26" i="8"/>
  <c r="G30" i="8"/>
  <c r="F50" i="8"/>
  <c r="H53" i="8"/>
  <c r="H54" i="8"/>
  <c r="H58" i="8"/>
  <c r="H62" i="8"/>
  <c r="H63" i="8"/>
  <c r="D66" i="8"/>
  <c r="H68" i="8"/>
  <c r="G66" i="8"/>
  <c r="H72" i="8"/>
  <c r="H76" i="8"/>
  <c r="F77" i="8"/>
  <c r="E83" i="8"/>
  <c r="G83" i="8"/>
  <c r="H87" i="8"/>
  <c r="H89" i="8"/>
  <c r="H91" i="8"/>
  <c r="H95" i="8"/>
  <c r="E4" i="8"/>
  <c r="F30" i="8"/>
  <c r="H25" i="8"/>
  <c r="H24" i="8"/>
  <c r="H21" i="8"/>
  <c r="H20" i="8"/>
  <c r="F26" i="8"/>
  <c r="C30" i="8"/>
  <c r="E30" i="8"/>
  <c r="H39" i="8"/>
  <c r="D77" i="8"/>
  <c r="E90" i="8"/>
  <c r="D30" i="8"/>
  <c r="H10" i="8"/>
  <c r="H18" i="8"/>
  <c r="H85" i="8"/>
  <c r="D83" i="8"/>
  <c r="C90" i="8"/>
  <c r="H11" i="8"/>
  <c r="H46" i="8"/>
  <c r="E66" i="8"/>
  <c r="G77" i="8"/>
  <c r="H82" i="8"/>
  <c r="D90" i="8"/>
  <c r="H5" i="8"/>
  <c r="H86" i="8"/>
  <c r="C98" i="8"/>
  <c r="H38" i="8"/>
  <c r="H47" i="8"/>
  <c r="H45" i="8"/>
  <c r="H51" i="8"/>
  <c r="H92" i="8"/>
  <c r="H94" i="8"/>
  <c r="H97" i="8"/>
  <c r="H8" i="8"/>
  <c r="C4" i="8"/>
  <c r="H23" i="8"/>
  <c r="H67" i="8"/>
  <c r="H69" i="8"/>
  <c r="H70" i="8"/>
  <c r="H71" i="8"/>
  <c r="H73" i="8"/>
  <c r="H74" i="8"/>
  <c r="H75" i="8"/>
  <c r="H93" i="8"/>
  <c r="F66" i="8"/>
  <c r="H37" i="8"/>
  <c r="G4" i="8"/>
  <c r="H22" i="8"/>
  <c r="H14" i="8"/>
  <c r="H29" i="8"/>
  <c r="H49" i="8"/>
  <c r="H56" i="8"/>
  <c r="H57" i="8"/>
  <c r="H60" i="8"/>
  <c r="H61" i="8"/>
  <c r="H64" i="8"/>
  <c r="H65" i="8"/>
  <c r="H79" i="8"/>
  <c r="H80" i="8"/>
  <c r="H81" i="8"/>
  <c r="C96" i="8"/>
  <c r="H96" i="8" s="1"/>
  <c r="D50" i="8"/>
  <c r="G50" i="8"/>
  <c r="C50" i="8"/>
  <c r="H55" i="8"/>
  <c r="H52" i="8"/>
  <c r="H42" i="8"/>
  <c r="H44" i="8"/>
  <c r="H40" i="8"/>
  <c r="H35" i="8"/>
  <c r="H31" i="8"/>
  <c r="H33" i="8"/>
  <c r="H32" i="8"/>
  <c r="H28" i="8"/>
  <c r="H19" i="8"/>
  <c r="H16" i="8"/>
  <c r="H13" i="8"/>
  <c r="H17" i="8"/>
  <c r="F4" i="8"/>
  <c r="H9" i="8"/>
  <c r="D132" i="6"/>
  <c r="F132" i="6"/>
  <c r="C132" i="6"/>
  <c r="G132" i="6"/>
  <c r="G133" i="6" s="1"/>
  <c r="F119" i="6"/>
  <c r="F133" i="6" s="1"/>
  <c r="C119" i="6"/>
  <c r="E119" i="6"/>
  <c r="D119" i="6"/>
  <c r="D133" i="6" s="1"/>
  <c r="H15" i="8" l="1"/>
  <c r="H4" i="8"/>
  <c r="H66" i="8"/>
  <c r="H77" i="8"/>
  <c r="G98" i="8"/>
  <c r="D98" i="8"/>
  <c r="E98" i="8"/>
  <c r="F98" i="8"/>
  <c r="H90" i="8"/>
  <c r="H83" i="8"/>
  <c r="H50" i="8"/>
  <c r="H30" i="8"/>
  <c r="H119" i="6"/>
  <c r="H98" i="8" l="1"/>
  <c r="H26" i="8"/>
</calcChain>
</file>

<file path=xl/sharedStrings.xml><?xml version="1.0" encoding="utf-8"?>
<sst xmlns="http://schemas.openxmlformats.org/spreadsheetml/2006/main" count="310" uniqueCount="166">
  <si>
    <t xml:space="preserve">Total 2015/16 </t>
  </si>
  <si>
    <t>Anti-Corruption Commission</t>
  </si>
  <si>
    <t>Investment Authority</t>
  </si>
  <si>
    <t>National Communications Authority</t>
  </si>
  <si>
    <t>National Elections Commission</t>
  </si>
  <si>
    <t>National Legislative Assembly</t>
  </si>
  <si>
    <t>Office of the President</t>
  </si>
  <si>
    <t>Police Service</t>
  </si>
  <si>
    <t>Prisons Service</t>
  </si>
  <si>
    <t>Ministry of Defence</t>
  </si>
  <si>
    <t xml:space="preserve">Abyei Block Transfers    </t>
  </si>
  <si>
    <t xml:space="preserve">Block Transfers     </t>
  </si>
  <si>
    <t xml:space="preserve">County Block     </t>
  </si>
  <si>
    <t xml:space="preserve">County Development Grants    </t>
  </si>
  <si>
    <t xml:space="preserve">STAG Transfers     </t>
  </si>
  <si>
    <t>Interest</t>
  </si>
  <si>
    <t>Parliamentary Service Commission</t>
  </si>
  <si>
    <t>Accountability</t>
  </si>
  <si>
    <t>Ministry of Finance &amp; Economic Planning</t>
  </si>
  <si>
    <t>Audit Chamber</t>
  </si>
  <si>
    <t>National Bureau of Statistics</t>
  </si>
  <si>
    <t>South Sudan Reconstruction &amp; Development Fund</t>
  </si>
  <si>
    <t>National Revenue Authority</t>
  </si>
  <si>
    <t>Economic Functions</t>
  </si>
  <si>
    <t>Ministry of Petroleum &amp; Mining</t>
  </si>
  <si>
    <t>Ministry of Information &amp; Broadcasting</t>
  </si>
  <si>
    <t>Ministry of Telecommunication &amp; Postal Services</t>
  </si>
  <si>
    <t>Ministry of Trade, Industry &amp; Investment</t>
  </si>
  <si>
    <t>South Sudan Urban Water Corporation</t>
  </si>
  <si>
    <t>Electricity Cooporation</t>
  </si>
  <si>
    <t>National Bureau of Standards</t>
  </si>
  <si>
    <t>Petroleum and Gas Commission</t>
  </si>
  <si>
    <t>Education</t>
  </si>
  <si>
    <t>General Education &amp; Instruction</t>
  </si>
  <si>
    <t>Higher Education, Science &amp; Technology</t>
  </si>
  <si>
    <t>Health</t>
  </si>
  <si>
    <t>Ministry of Health</t>
  </si>
  <si>
    <t>HIV/Aids Commission</t>
  </si>
  <si>
    <t>Drug and Food Control Authority</t>
  </si>
  <si>
    <t>Infrastructure</t>
  </si>
  <si>
    <t>Ministry of Lands, Housing &amp; Physical Planning</t>
  </si>
  <si>
    <t>Roads &amp; Bridges</t>
  </si>
  <si>
    <t>Transport</t>
  </si>
  <si>
    <t>South Sudan Roads Authority</t>
  </si>
  <si>
    <t>South Sudan Civil Aviation Authority</t>
  </si>
  <si>
    <t>Natural Resources &amp; Rural Devt</t>
  </si>
  <si>
    <t>Ministry of Environment and Sustainable Development</t>
  </si>
  <si>
    <t>Ministry of Livestock &amp; Fisheries Industry</t>
  </si>
  <si>
    <t>Agricultural Bank</t>
  </si>
  <si>
    <t>South Sudan Land Commission</t>
  </si>
  <si>
    <t>Public Administration</t>
  </si>
  <si>
    <t>Ministry of Foreign Affairs &amp; International Cooperation</t>
  </si>
  <si>
    <t>Ministry of Public Service &amp; Human Resource Development</t>
  </si>
  <si>
    <t>Ministry of Labour</t>
  </si>
  <si>
    <t>South Sudan Civil Service Commission</t>
  </si>
  <si>
    <t>South Sudan Local Government Board</t>
  </si>
  <si>
    <t>South Sudan Employees Justice Chamber</t>
  </si>
  <si>
    <t>South Sudan Public Grievances Chamber</t>
  </si>
  <si>
    <t>Council of States</t>
  </si>
  <si>
    <t>National Constitution Review Commission</t>
  </si>
  <si>
    <t>Rule of Law</t>
  </si>
  <si>
    <t>Ministry of Justice</t>
  </si>
  <si>
    <t>Ministry of Interior</t>
  </si>
  <si>
    <t>Fire Brigade</t>
  </si>
  <si>
    <t>Judiciary of South Sudan</t>
  </si>
  <si>
    <t>South Sudan Law Review Commission</t>
  </si>
  <si>
    <t>Bureau of Community Security &amp; Small Arms Control</t>
  </si>
  <si>
    <t>South Sudan Human Rights Commission</t>
  </si>
  <si>
    <t>Commission for Refugees Affairs</t>
  </si>
  <si>
    <t>Security</t>
  </si>
  <si>
    <t>Ministry of Veteran Affairs</t>
  </si>
  <si>
    <t>National Mine Action Authority</t>
  </si>
  <si>
    <t>Disarmament, Demoblization &amp; Reintegration Commission</t>
  </si>
  <si>
    <t>National Security Service</t>
  </si>
  <si>
    <t>Social &amp; Humanitarian Affairs</t>
  </si>
  <si>
    <t>Ministry of Gender, Child &amp; Social Welfare</t>
  </si>
  <si>
    <t>Ministry of Culture, Youth &amp; Sport</t>
  </si>
  <si>
    <t>Ministry of Humanitarian Affairs &amp; Disaster Management</t>
  </si>
  <si>
    <t>South Sudan Relief &amp; Rehabilitation Commission</t>
  </si>
  <si>
    <t>Peace Commission</t>
  </si>
  <si>
    <t>War Disabled, Widows &amp; Orphans Commission</t>
  </si>
  <si>
    <t>Ministry of Agriculture, Forestry, Cooperatives &amp; Rural Dev't</t>
  </si>
  <si>
    <t>Total Consolidated Fund</t>
  </si>
  <si>
    <t>Contingencies, Interest and Arrears</t>
  </si>
  <si>
    <t xml:space="preserve">Block Transfers      </t>
  </si>
  <si>
    <t>2015-16 Approved Budget Tables</t>
  </si>
  <si>
    <t>Source: Consolidated Fund</t>
  </si>
  <si>
    <t>Agencies by Sector</t>
  </si>
  <si>
    <t>Use of Goods and Services</t>
  </si>
  <si>
    <t>Capital Expenditure</t>
  </si>
  <si>
    <t xml:space="preserve">Other Expenditure      </t>
  </si>
  <si>
    <t>Ministry of Electricity &amp; Dams</t>
  </si>
  <si>
    <t>Ministry of Irrigation and Water Resources</t>
  </si>
  <si>
    <t>South Sudan Fiscal &amp; Financial Allocation &amp; Monitoring Commission</t>
  </si>
  <si>
    <t>Ministry of Tourism</t>
  </si>
  <si>
    <t>Ministry of Wildlife Conservation</t>
  </si>
  <si>
    <t>Ministry of Cabinet Affairs</t>
  </si>
  <si>
    <t>Ministry of Parliamentary Affairs</t>
  </si>
  <si>
    <r>
      <rPr>
        <b/>
        <sz val="11"/>
        <rFont val="Calibri"/>
        <family val="2"/>
        <scheme val="minor"/>
      </rPr>
      <t>Wages and Salaries</t>
    </r>
  </si>
  <si>
    <r>
      <rPr>
        <b/>
        <sz val="11"/>
        <rFont val="Calibri"/>
        <family val="2"/>
        <scheme val="minor"/>
      </rPr>
      <t>Transfers</t>
    </r>
  </si>
  <si>
    <t>Source: External Grant Funds</t>
  </si>
  <si>
    <t>Source: External Loan Funds</t>
  </si>
  <si>
    <r>
      <rPr>
        <b/>
        <sz val="10"/>
        <color rgb="FF010202"/>
        <rFont val="Calibri"/>
        <family val="2"/>
      </rPr>
      <t>Total: Consolidated Fund</t>
    </r>
  </si>
  <si>
    <r>
      <rPr>
        <b/>
        <sz val="10"/>
        <color rgb="FF010202"/>
        <rFont val="Calibri"/>
        <family val="2"/>
      </rPr>
      <t>Source: External Grant Funds</t>
    </r>
  </si>
  <si>
    <r>
      <rPr>
        <b/>
        <sz val="10"/>
        <color rgb="FF010202"/>
        <rFont val="Calibri"/>
        <family val="2"/>
      </rPr>
      <t>Source: External Loan Funds</t>
    </r>
  </si>
  <si>
    <t>Total External Grant Funds</t>
  </si>
  <si>
    <t>Total External Loan Funds</t>
  </si>
  <si>
    <t>Overall Total</t>
  </si>
  <si>
    <t xml:space="preserve">Overall Total      </t>
  </si>
  <si>
    <r>
      <rPr>
        <b/>
        <sz val="10"/>
        <color rgb="FF010202"/>
        <rFont val="Calibri"/>
        <family val="2"/>
      </rPr>
      <t>Source: Consolidated Fund</t>
    </r>
  </si>
  <si>
    <r>
      <rPr>
        <b/>
        <sz val="8"/>
        <color rgb="FF010202"/>
        <rFont val="Calibri"/>
        <family val="2"/>
      </rPr>
      <t>Use of Goods and Services</t>
    </r>
  </si>
  <si>
    <r>
      <rPr>
        <sz val="8"/>
        <color rgb="FF010202"/>
        <rFont val="Calibri"/>
        <family val="2"/>
      </rPr>
      <t>Travel</t>
    </r>
  </si>
  <si>
    <r>
      <rPr>
        <sz val="8"/>
        <color rgb="FF010202"/>
        <rFont val="Calibri"/>
        <family val="2"/>
      </rPr>
      <t>Staff training and other staff costs</t>
    </r>
  </si>
  <si>
    <r>
      <rPr>
        <sz val="8"/>
        <color rgb="FF010202"/>
        <rFont val="Calibri"/>
        <family val="2"/>
      </rPr>
      <t>Contracted services</t>
    </r>
  </si>
  <si>
    <r>
      <rPr>
        <sz val="8"/>
        <color rgb="FF010202"/>
        <rFont val="Calibri"/>
        <family val="2"/>
      </rPr>
      <t>Repairs and Maintenance</t>
    </r>
  </si>
  <si>
    <r>
      <rPr>
        <sz val="8"/>
        <color rgb="FF010202"/>
        <rFont val="Calibri"/>
        <family val="2"/>
      </rPr>
      <t>Utilities and Communications</t>
    </r>
  </si>
  <si>
    <r>
      <rPr>
        <sz val="8"/>
        <color rgb="FF010202"/>
        <rFont val="Calibri"/>
        <family val="2"/>
      </rPr>
      <t>Supplies, Tools and Materials</t>
    </r>
  </si>
  <si>
    <r>
      <rPr>
        <b/>
        <sz val="8"/>
        <color rgb="FF010202"/>
        <rFont val="Calibri"/>
        <family val="2"/>
      </rPr>
      <t>Transfers</t>
    </r>
  </si>
  <si>
    <r>
      <rPr>
        <sz val="8"/>
        <color rgb="FF010202"/>
        <rFont val="Calibri"/>
        <family val="2"/>
      </rPr>
      <t>Transfers Capital</t>
    </r>
  </si>
  <si>
    <r>
      <rPr>
        <sz val="8"/>
        <color rgb="FF010202"/>
        <rFont val="Calibri"/>
        <family val="2"/>
      </rPr>
      <t>Vehicles</t>
    </r>
  </si>
  <si>
    <r>
      <rPr>
        <sz val="8"/>
        <color rgb="FF010202"/>
        <rFont val="Calibri"/>
        <family val="2"/>
      </rPr>
      <t>Specialized Equipment</t>
    </r>
  </si>
  <si>
    <r>
      <rPr>
        <sz val="8"/>
        <color rgb="FF010202"/>
        <rFont val="Calibri"/>
        <family val="2"/>
      </rPr>
      <t>0ther operating expenses</t>
    </r>
  </si>
  <si>
    <r>
      <rPr>
        <b/>
        <sz val="8"/>
        <color rgb="FF010202"/>
        <rFont val="Calibri"/>
        <family val="2"/>
      </rPr>
      <t>210,550,000</t>
    </r>
  </si>
  <si>
    <t>14/15 July-Dec outturns</t>
  </si>
  <si>
    <t>Infrastructure and land</t>
  </si>
  <si>
    <t>Incentives and Overtime</t>
  </si>
  <si>
    <t>Transfers to International Organizations</t>
  </si>
  <si>
    <t>Republic of South Sudan - 2014/15   and 2015/16   Expenditure Estimates by Item</t>
  </si>
  <si>
    <t>14/15 Enacted Budget</t>
  </si>
  <si>
    <t>15/16 Approved Budget</t>
  </si>
  <si>
    <r>
      <t>C</t>
    </r>
    <r>
      <rPr>
        <b/>
        <sz val="8"/>
        <color rgb="FF010202"/>
        <rFont val="Calibri"/>
        <family val="2"/>
      </rPr>
      <t>apital Expenditure</t>
    </r>
  </si>
  <si>
    <t>Total: External Grant Funds</t>
  </si>
  <si>
    <t>Items by Chapter</t>
  </si>
  <si>
    <t>Ministry of Transport, Roads &amp; Bridges</t>
  </si>
  <si>
    <t>Ministry of Electricit, Dams, Water &amp; Irrigation</t>
  </si>
  <si>
    <t>Ministry of Education, Science and Technology</t>
  </si>
  <si>
    <t>Ministry of Tourism &amp; Wildlife Conservation</t>
  </si>
  <si>
    <r>
      <rPr>
        <b/>
        <sz val="11"/>
        <rFont val="Calibri"/>
        <family val="2"/>
      </rPr>
      <t>Source: All Funds</t>
    </r>
  </si>
  <si>
    <t xml:space="preserve">Ministry of Transport, Roads &amp; Bridges </t>
  </si>
  <si>
    <t>Ministry of Electricity, Dams, Water &amp; Irrigation</t>
  </si>
  <si>
    <r>
      <rPr>
        <b/>
        <sz val="10"/>
        <color rgb="FF010202"/>
        <rFont val="Calibri"/>
        <family val="2"/>
      </rPr>
      <t>Wages and Salaries</t>
    </r>
  </si>
  <si>
    <r>
      <rPr>
        <b/>
        <sz val="10"/>
        <color rgb="FF010202"/>
        <rFont val="Calibri"/>
        <family val="2"/>
      </rPr>
      <t>5,462,960,070</t>
    </r>
  </si>
  <si>
    <r>
      <rPr>
        <sz val="10"/>
        <color rgb="FF010202"/>
        <rFont val="Calibri"/>
        <family val="2"/>
      </rPr>
      <t>Wages and Salaries</t>
    </r>
  </si>
  <si>
    <r>
      <rPr>
        <sz val="10"/>
        <color rgb="FF010202"/>
        <rFont val="Calibri"/>
        <family val="2"/>
      </rPr>
      <t>Pension Contributions</t>
    </r>
  </si>
  <si>
    <r>
      <rPr>
        <sz val="10"/>
        <color rgb="FF010202"/>
        <rFont val="Calibri"/>
        <family val="2"/>
      </rPr>
      <t>Social Benefits</t>
    </r>
  </si>
  <si>
    <r>
      <rPr>
        <b/>
        <sz val="10"/>
        <color rgb="FF010202"/>
        <rFont val="Calibri"/>
        <family val="2"/>
      </rPr>
      <t>Use of Goods and Services</t>
    </r>
  </si>
  <si>
    <r>
      <rPr>
        <sz val="10"/>
        <color rgb="FF010202"/>
        <rFont val="Calibri"/>
        <family val="2"/>
      </rPr>
      <t>Travel</t>
    </r>
  </si>
  <si>
    <r>
      <rPr>
        <sz val="10"/>
        <color rgb="FF010202"/>
        <rFont val="Calibri"/>
        <family val="2"/>
      </rPr>
      <t>Staff training and other staff costs</t>
    </r>
  </si>
  <si>
    <r>
      <rPr>
        <sz val="10"/>
        <color rgb="FF010202"/>
        <rFont val="Calibri"/>
        <family val="2"/>
      </rPr>
      <t>Contracted services</t>
    </r>
  </si>
  <si>
    <r>
      <rPr>
        <sz val="10"/>
        <color rgb="FF010202"/>
        <rFont val="Calibri"/>
        <family val="2"/>
      </rPr>
      <t>Repairs and Maintenance</t>
    </r>
  </si>
  <si>
    <r>
      <rPr>
        <sz val="10"/>
        <color rgb="FF010202"/>
        <rFont val="Calibri"/>
        <family val="2"/>
      </rPr>
      <t>Utilities and Communications</t>
    </r>
  </si>
  <si>
    <r>
      <rPr>
        <sz val="10"/>
        <color rgb="FF010202"/>
        <rFont val="Calibri"/>
        <family val="2"/>
      </rPr>
      <t>Supplies, Tools and Materials</t>
    </r>
  </si>
  <si>
    <r>
      <rPr>
        <sz val="10"/>
        <color rgb="FF010202"/>
        <rFont val="Calibri"/>
        <family val="2"/>
      </rPr>
      <t>Other operating expenses</t>
    </r>
  </si>
  <si>
    <r>
      <rPr>
        <b/>
        <sz val="10"/>
        <color rgb="FF010202"/>
        <rFont val="Calibri"/>
        <family val="2"/>
      </rPr>
      <t>Transfers</t>
    </r>
  </si>
  <si>
    <r>
      <rPr>
        <sz val="10"/>
        <color rgb="FF010202"/>
        <rFont val="Calibri"/>
        <family val="2"/>
      </rPr>
      <t>Transfers Conditional Salaries</t>
    </r>
  </si>
  <si>
    <r>
      <rPr>
        <sz val="10"/>
        <color rgb="FF010202"/>
        <rFont val="Calibri"/>
        <family val="2"/>
      </rPr>
      <t>Transfers Operating</t>
    </r>
  </si>
  <si>
    <r>
      <rPr>
        <sz val="10"/>
        <color rgb="FF010202"/>
        <rFont val="Calibri"/>
        <family val="2"/>
      </rPr>
      <t>Transfers Capital</t>
    </r>
  </si>
  <si>
    <r>
      <rPr>
        <sz val="10"/>
        <color rgb="FF010202"/>
        <rFont val="Calibri"/>
        <family val="2"/>
      </rPr>
      <t>Transfers to Service Delivery Units</t>
    </r>
  </si>
  <si>
    <r>
      <rPr>
        <b/>
        <sz val="10"/>
        <color rgb="FF010202"/>
        <rFont val="Calibri"/>
        <family val="2"/>
      </rPr>
      <t>Other Expenditure</t>
    </r>
  </si>
  <si>
    <r>
      <rPr>
        <sz val="10"/>
        <color rgb="FF010202"/>
        <rFont val="Calibri"/>
        <family val="2"/>
      </rPr>
      <t>Social assistance benefits</t>
    </r>
  </si>
  <si>
    <r>
      <rPr>
        <b/>
        <sz val="10"/>
        <color rgb="FF010202"/>
        <rFont val="Calibri"/>
        <family val="2"/>
      </rPr>
      <t>Capital Expenditure</t>
    </r>
  </si>
  <si>
    <r>
      <rPr>
        <sz val="10"/>
        <color rgb="FF010202"/>
        <rFont val="Calibri"/>
        <family val="2"/>
      </rPr>
      <t>Vehicles</t>
    </r>
  </si>
  <si>
    <r>
      <rPr>
        <sz val="10"/>
        <color rgb="FF010202"/>
        <rFont val="Calibri"/>
        <family val="2"/>
      </rPr>
      <t>Specialized Equipment</t>
    </r>
  </si>
  <si>
    <r>
      <rPr>
        <b/>
        <sz val="12"/>
        <color rgb="FF010202"/>
        <rFont val="Calibri"/>
        <family val="2"/>
        <scheme val="minor"/>
      </rPr>
      <t>Total: External Loan Funds</t>
    </r>
  </si>
  <si>
    <r>
      <rPr>
        <b/>
        <sz val="12"/>
        <color rgb="FF010202"/>
        <rFont val="Calibri"/>
        <family val="2"/>
        <scheme val="minor"/>
      </rPr>
      <t>Overall Total</t>
    </r>
  </si>
  <si>
    <t>164.937,028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</si>
</sst>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;#,##0"/>
    <numFmt numFmtId="166" formatCode="###0;#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0"/>
      <color rgb="FF010202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i/>
      <sz val="6"/>
      <name val="Calibri"/>
      <family val="2"/>
    </font>
    <font>
      <b/>
      <sz val="8"/>
      <color rgb="FF010202"/>
      <name val="Calibri"/>
      <family val="2"/>
    </font>
    <font>
      <sz val="8"/>
      <color rgb="FF01020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sz val="10"/>
      <color rgb="FF010202"/>
      <name val="Calibri"/>
      <family val="2"/>
    </font>
    <font>
      <sz val="10"/>
      <name val="Calibri"/>
      <family val="2"/>
    </font>
    <font>
      <b/>
      <sz val="12"/>
      <color rgb="FF01020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164" fontId="0" fillId="0" borderId="0" xfId="1" applyNumberFormat="1" applyFont="1"/>
    <xf numFmtId="0" fontId="5" fillId="0" borderId="0" xfId="0" applyFont="1" applyFill="1" applyBorder="1" applyAlignment="1">
      <alignment horizontal="right" vertical="top"/>
    </xf>
    <xf numFmtId="164" fontId="4" fillId="2" borderId="0" xfId="1" applyNumberFormat="1" applyFont="1" applyFill="1" applyBorder="1"/>
    <xf numFmtId="164" fontId="6" fillId="0" borderId="0" xfId="1" applyNumberFormat="1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164" fontId="6" fillId="0" borderId="3" xfId="1" applyNumberFormat="1" applyFont="1" applyFill="1" applyBorder="1" applyAlignment="1">
      <alignment horizontal="left" vertical="top" wrapText="1"/>
    </xf>
    <xf numFmtId="164" fontId="7" fillId="0" borderId="3" xfId="1" applyNumberFormat="1" applyFont="1" applyFill="1" applyBorder="1" applyAlignment="1">
      <alignment horizontal="right" vertical="top" wrapText="1"/>
    </xf>
    <xf numFmtId="164" fontId="9" fillId="0" borderId="0" xfId="1" applyNumberFormat="1" applyFont="1" applyFill="1" applyBorder="1" applyAlignment="1">
      <alignment horizontal="right" vertical="top" wrapText="1"/>
    </xf>
    <xf numFmtId="164" fontId="9" fillId="0" borderId="3" xfId="1" applyNumberFormat="1" applyFont="1" applyFill="1" applyBorder="1" applyAlignment="1">
      <alignment horizontal="right" vertical="top" wrapText="1"/>
    </xf>
    <xf numFmtId="164" fontId="4" fillId="2" borderId="5" xfId="1" applyNumberFormat="1" applyFont="1" applyFill="1" applyBorder="1"/>
    <xf numFmtId="164" fontId="5" fillId="0" borderId="0" xfId="1" applyNumberFormat="1" applyFont="1" applyFill="1" applyBorder="1" applyAlignment="1">
      <alignment horizontal="left" vertical="top"/>
    </xf>
    <xf numFmtId="43" fontId="4" fillId="2" borderId="5" xfId="1" applyNumberFormat="1" applyFont="1" applyFill="1" applyBorder="1"/>
    <xf numFmtId="43" fontId="5" fillId="0" borderId="0" xfId="1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right" vertical="top"/>
    </xf>
    <xf numFmtId="43" fontId="5" fillId="0" borderId="0" xfId="0" applyNumberFormat="1" applyFont="1" applyFill="1" applyBorder="1" applyAlignment="1">
      <alignment horizontal="right" vertical="top"/>
    </xf>
    <xf numFmtId="0" fontId="5" fillId="4" borderId="7" xfId="0" applyFont="1" applyFill="1" applyBorder="1" applyAlignment="1">
      <alignment horizontal="right" vertical="top"/>
    </xf>
    <xf numFmtId="0" fontId="0" fillId="0" borderId="0" xfId="0" applyFill="1"/>
    <xf numFmtId="0" fontId="11" fillId="0" borderId="0" xfId="0" applyFont="1"/>
    <xf numFmtId="0" fontId="2" fillId="4" borderId="1" xfId="0" applyFont="1" applyFill="1" applyBorder="1" applyAlignment="1">
      <alignment horizontal="left"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10" fillId="0" borderId="0" xfId="0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horizontal="right" vertical="top"/>
    </xf>
    <xf numFmtId="0" fontId="11" fillId="0" borderId="0" xfId="0" applyFont="1" applyFill="1" applyBorder="1"/>
    <xf numFmtId="0" fontId="5" fillId="0" borderId="8" xfId="0" applyFont="1" applyFill="1" applyBorder="1" applyAlignment="1">
      <alignment horizontal="left" vertical="top"/>
    </xf>
    <xf numFmtId="164" fontId="5" fillId="0" borderId="8" xfId="1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2" fillId="4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top"/>
    </xf>
    <xf numFmtId="164" fontId="10" fillId="3" borderId="6" xfId="1" applyNumberFormat="1" applyFont="1" applyFill="1" applyBorder="1" applyAlignment="1">
      <alignment horizontal="right" vertical="top"/>
    </xf>
    <xf numFmtId="164" fontId="6" fillId="0" borderId="4" xfId="1" applyNumberFormat="1" applyFont="1" applyFill="1" applyBorder="1" applyAlignment="1">
      <alignment horizontal="left" vertical="top" wrapText="1"/>
    </xf>
    <xf numFmtId="164" fontId="7" fillId="0" borderId="4" xfId="1" applyNumberFormat="1" applyFont="1" applyFill="1" applyBorder="1" applyAlignment="1">
      <alignment horizontal="right" vertical="top" wrapText="1"/>
    </xf>
    <xf numFmtId="0" fontId="0" fillId="0" borderId="0" xfId="0" applyFont="1" applyBorder="1"/>
    <xf numFmtId="0" fontId="11" fillId="0" borderId="0" xfId="0" applyFont="1" applyBorder="1"/>
    <xf numFmtId="0" fontId="2" fillId="0" borderId="0" xfId="0" applyFont="1" applyFill="1"/>
    <xf numFmtId="0" fontId="2" fillId="0" borderId="0" xfId="0" applyFont="1"/>
    <xf numFmtId="0" fontId="0" fillId="0" borderId="0" xfId="0" applyFill="1" applyBorder="1" applyAlignment="1">
      <alignment horizontal="left" vertical="top"/>
    </xf>
    <xf numFmtId="166" fontId="19" fillId="0" borderId="0" xfId="0" applyNumberFormat="1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right" vertical="top" wrapText="1"/>
    </xf>
    <xf numFmtId="166" fontId="19" fillId="0" borderId="0" xfId="0" applyNumberFormat="1" applyFont="1" applyFill="1" applyBorder="1" applyAlignment="1">
      <alignment horizontal="right" vertical="top" wrapText="1"/>
    </xf>
    <xf numFmtId="165" fontId="18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164" fontId="4" fillId="2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166" fontId="18" fillId="0" borderId="0" xfId="0" applyNumberFormat="1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/>
    </xf>
    <xf numFmtId="164" fontId="10" fillId="3" borderId="4" xfId="1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left" vertical="top"/>
    </xf>
    <xf numFmtId="164" fontId="10" fillId="3" borderId="2" xfId="1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left" vertical="top" wrapText="1" indent="1"/>
    </xf>
    <xf numFmtId="164" fontId="8" fillId="0" borderId="0" xfId="1" applyNumberFormat="1" applyFont="1" applyFill="1" applyBorder="1" applyAlignment="1">
      <alignment horizontal="left" vertical="top" wrapText="1" indent="2"/>
    </xf>
    <xf numFmtId="164" fontId="8" fillId="0" borderId="3" xfId="1" applyNumberFormat="1" applyFont="1" applyFill="1" applyBorder="1" applyAlignment="1">
      <alignment horizontal="left" vertical="top" wrapText="1" indent="2"/>
    </xf>
    <xf numFmtId="0" fontId="10" fillId="3" borderId="9" xfId="0" applyFont="1" applyFill="1" applyBorder="1" applyAlignment="1">
      <alignment horizontal="left" vertical="top"/>
    </xf>
    <xf numFmtId="164" fontId="10" fillId="3" borderId="9" xfId="1" applyNumberFormat="1" applyFont="1" applyFill="1" applyBorder="1" applyAlignment="1">
      <alignment horizontal="right" vertical="top"/>
    </xf>
    <xf numFmtId="0" fontId="2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right" vertical="top"/>
    </xf>
    <xf numFmtId="0" fontId="22" fillId="0" borderId="0" xfId="0" applyFont="1"/>
    <xf numFmtId="0" fontId="22" fillId="0" borderId="0" xfId="0" applyFont="1" applyFill="1"/>
    <xf numFmtId="164" fontId="4" fillId="2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166" fontId="23" fillId="0" borderId="0" xfId="0" applyNumberFormat="1" applyFont="1" applyFill="1" applyBorder="1" applyAlignment="1">
      <alignment horizontal="right" vertical="center" wrapText="1"/>
    </xf>
    <xf numFmtId="166" fontId="23" fillId="0" borderId="0" xfId="0" applyNumberFormat="1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/>
    </xf>
    <xf numFmtId="164" fontId="7" fillId="0" borderId="10" xfId="1" applyNumberFormat="1" applyFont="1" applyFill="1" applyBorder="1" applyAlignment="1">
      <alignment horizontal="right" vertical="top" wrapText="1"/>
    </xf>
    <xf numFmtId="164" fontId="5" fillId="0" borderId="10" xfId="1" applyNumberFormat="1" applyFont="1" applyFill="1" applyBorder="1" applyAlignment="1">
      <alignment horizontal="right" vertical="top"/>
    </xf>
    <xf numFmtId="0" fontId="10" fillId="3" borderId="11" xfId="0" applyFont="1" applyFill="1" applyBorder="1" applyAlignment="1">
      <alignment horizontal="left" vertical="top"/>
    </xf>
    <xf numFmtId="164" fontId="10" fillId="3" borderId="11" xfId="1" applyNumberFormat="1" applyFont="1" applyFill="1" applyBorder="1" applyAlignment="1">
      <alignment horizontal="right" vertical="top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J138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2.42578125" customWidth="1"/>
    <col min="2" max="2" width="57.140625" style="14" bestFit="1" customWidth="1"/>
    <col min="3" max="3" width="17" style="2" customWidth="1"/>
    <col min="4" max="4" width="16.85546875" style="2" customWidth="1"/>
    <col min="5" max="5" width="15.140625" style="2" customWidth="1"/>
    <col min="6" max="6" width="17.28515625" style="2" customWidth="1"/>
    <col min="7" max="7" width="15.5703125" style="2" customWidth="1"/>
    <col min="8" max="8" width="20" style="2" bestFit="1" customWidth="1"/>
    <col min="10" max="10" width="38.28515625" customWidth="1"/>
  </cols>
  <sheetData>
    <row r="1" spans="2:10" ht="33.75" customHeight="1" x14ac:dyDescent="0.25">
      <c r="B1" s="87" t="s">
        <v>85</v>
      </c>
      <c r="C1" s="87"/>
      <c r="D1" s="87"/>
      <c r="E1" s="87"/>
      <c r="F1" s="87"/>
      <c r="G1" s="87"/>
      <c r="H1" s="87"/>
    </row>
    <row r="2" spans="2:10" s="22" customFormat="1" ht="30.75" thickBot="1" x14ac:dyDescent="0.3">
      <c r="B2" s="20" t="s">
        <v>87</v>
      </c>
      <c r="C2" s="21" t="s">
        <v>98</v>
      </c>
      <c r="D2" s="21" t="s">
        <v>88</v>
      </c>
      <c r="E2" s="21" t="s">
        <v>89</v>
      </c>
      <c r="F2" s="21" t="s">
        <v>99</v>
      </c>
      <c r="G2" s="21" t="s">
        <v>90</v>
      </c>
      <c r="H2" s="21" t="s">
        <v>0</v>
      </c>
      <c r="J2" s="38"/>
    </row>
    <row r="3" spans="2:10" ht="15.75" thickTop="1" x14ac:dyDescent="0.25">
      <c r="B3" s="33" t="s">
        <v>86</v>
      </c>
      <c r="C3" s="17"/>
      <c r="D3" s="17"/>
      <c r="E3" s="17"/>
      <c r="F3" s="17"/>
      <c r="G3" s="17"/>
      <c r="H3" s="17"/>
      <c r="J3" s="32"/>
    </row>
    <row r="4" spans="2:10" x14ac:dyDescent="0.25">
      <c r="B4" s="3" t="s">
        <v>17</v>
      </c>
      <c r="C4" s="3">
        <v>90507146</v>
      </c>
      <c r="D4" s="3">
        <v>107387636</v>
      </c>
      <c r="E4" s="3">
        <v>11850000</v>
      </c>
      <c r="F4" s="3">
        <v>62584242</v>
      </c>
      <c r="G4" s="3">
        <v>0</v>
      </c>
      <c r="H4" s="3">
        <v>272329024</v>
      </c>
      <c r="J4" s="32"/>
    </row>
    <row r="5" spans="2:10" x14ac:dyDescent="0.25">
      <c r="B5" s="4" t="s">
        <v>18</v>
      </c>
      <c r="C5" s="5">
        <v>55646614</v>
      </c>
      <c r="D5" s="5">
        <v>77401922</v>
      </c>
      <c r="E5" s="5">
        <v>0</v>
      </c>
      <c r="F5" s="5">
        <v>62584242</v>
      </c>
      <c r="G5" s="5">
        <v>0</v>
      </c>
      <c r="H5" s="5">
        <v>195632778</v>
      </c>
      <c r="J5" s="32"/>
    </row>
    <row r="6" spans="2:10" x14ac:dyDescent="0.25">
      <c r="B6" s="4" t="s">
        <v>19</v>
      </c>
      <c r="C6" s="5">
        <v>16293513</v>
      </c>
      <c r="D6" s="5">
        <v>7615419</v>
      </c>
      <c r="E6" s="5">
        <v>11850000</v>
      </c>
      <c r="F6" s="5">
        <v>0</v>
      </c>
      <c r="G6" s="5">
        <v>0</v>
      </c>
      <c r="H6" s="5">
        <v>35758932</v>
      </c>
      <c r="J6" s="32"/>
    </row>
    <row r="7" spans="2:10" x14ac:dyDescent="0.25">
      <c r="B7" s="4" t="s">
        <v>20</v>
      </c>
      <c r="C7" s="5">
        <v>8735351</v>
      </c>
      <c r="D7" s="5">
        <v>12017617</v>
      </c>
      <c r="E7" s="5">
        <v>0</v>
      </c>
      <c r="F7" s="5">
        <v>0</v>
      </c>
      <c r="G7" s="5">
        <v>0</v>
      </c>
      <c r="H7" s="5">
        <v>20752968</v>
      </c>
      <c r="J7" s="32"/>
    </row>
    <row r="8" spans="2:10" x14ac:dyDescent="0.25">
      <c r="B8" s="4" t="s">
        <v>1</v>
      </c>
      <c r="C8" s="5">
        <v>7865251</v>
      </c>
      <c r="D8" s="5">
        <v>5805240</v>
      </c>
      <c r="E8" s="5">
        <v>0</v>
      </c>
      <c r="F8" s="5">
        <v>0</v>
      </c>
      <c r="G8" s="5">
        <v>0</v>
      </c>
      <c r="H8" s="5">
        <v>13670491</v>
      </c>
      <c r="J8" s="32"/>
    </row>
    <row r="9" spans="2:10" x14ac:dyDescent="0.25">
      <c r="B9" s="4" t="s">
        <v>93</v>
      </c>
      <c r="C9" s="5">
        <v>754166</v>
      </c>
      <c r="D9" s="5">
        <v>1161048</v>
      </c>
      <c r="E9" s="5">
        <v>0</v>
      </c>
      <c r="F9" s="5">
        <v>0</v>
      </c>
      <c r="G9" s="5">
        <v>0</v>
      </c>
      <c r="H9" s="5">
        <v>1915214</v>
      </c>
      <c r="J9" s="32"/>
    </row>
    <row r="10" spans="2:10" x14ac:dyDescent="0.25">
      <c r="B10" s="4" t="s">
        <v>21</v>
      </c>
      <c r="C10" s="5">
        <v>1212251</v>
      </c>
      <c r="D10" s="5">
        <v>1935080</v>
      </c>
      <c r="E10" s="5">
        <v>0</v>
      </c>
      <c r="F10" s="5">
        <v>0</v>
      </c>
      <c r="G10" s="5">
        <v>0</v>
      </c>
      <c r="H10" s="5">
        <v>3147331</v>
      </c>
      <c r="J10" s="32"/>
    </row>
    <row r="11" spans="2:10" x14ac:dyDescent="0.25">
      <c r="B11" s="6" t="s">
        <v>22</v>
      </c>
      <c r="C11" s="7">
        <v>0</v>
      </c>
      <c r="D11" s="7">
        <v>1451310</v>
      </c>
      <c r="E11" s="7">
        <v>0</v>
      </c>
      <c r="F11" s="7">
        <v>0</v>
      </c>
      <c r="G11" s="7">
        <v>0</v>
      </c>
      <c r="H11" s="7">
        <v>1451310</v>
      </c>
      <c r="J11" s="32"/>
    </row>
    <row r="12" spans="2:10" x14ac:dyDescent="0.25">
      <c r="B12" s="3" t="s">
        <v>23</v>
      </c>
      <c r="C12" s="3">
        <v>113825193</v>
      </c>
      <c r="D12" s="3">
        <v>93045232</v>
      </c>
      <c r="E12" s="3">
        <v>4750000</v>
      </c>
      <c r="F12" s="3">
        <v>25589175</v>
      </c>
      <c r="G12" s="3">
        <v>0</v>
      </c>
      <c r="H12" s="3">
        <v>237209600</v>
      </c>
      <c r="J12" s="32"/>
    </row>
    <row r="13" spans="2:10" x14ac:dyDescent="0.25">
      <c r="B13" s="4" t="s">
        <v>24</v>
      </c>
      <c r="C13" s="5">
        <v>22630530</v>
      </c>
      <c r="D13" s="5">
        <v>5361496</v>
      </c>
      <c r="E13" s="5">
        <v>0</v>
      </c>
      <c r="F13" s="5">
        <v>0</v>
      </c>
      <c r="G13" s="5">
        <v>0</v>
      </c>
      <c r="H13" s="5">
        <v>27992026</v>
      </c>
      <c r="J13" s="32"/>
    </row>
    <row r="14" spans="2:10" x14ac:dyDescent="0.25">
      <c r="B14" s="4" t="s">
        <v>25</v>
      </c>
      <c r="C14" s="5">
        <v>14914191</v>
      </c>
      <c r="D14" s="5">
        <v>21285880</v>
      </c>
      <c r="E14" s="5">
        <v>0</v>
      </c>
      <c r="F14" s="5">
        <v>0</v>
      </c>
      <c r="G14" s="5">
        <v>0</v>
      </c>
      <c r="H14" s="5">
        <v>36200071</v>
      </c>
      <c r="J14" s="32"/>
    </row>
    <row r="15" spans="2:10" x14ac:dyDescent="0.25">
      <c r="B15" s="4" t="s">
        <v>134</v>
      </c>
      <c r="C15" s="5">
        <f>SUM(C16:C17)</f>
        <v>11506321</v>
      </c>
      <c r="D15" s="5">
        <f t="shared" ref="D15:H15" si="0">SUM(D16:D17)</f>
        <v>11610480</v>
      </c>
      <c r="E15" s="5">
        <f t="shared" si="0"/>
        <v>4000000</v>
      </c>
      <c r="F15" s="5">
        <f t="shared" si="0"/>
        <v>25589175</v>
      </c>
      <c r="G15" s="5">
        <f t="shared" si="0"/>
        <v>0</v>
      </c>
      <c r="H15" s="5">
        <f t="shared" si="0"/>
        <v>52705976</v>
      </c>
      <c r="J15" s="32"/>
    </row>
    <row r="16" spans="2:10" x14ac:dyDescent="0.25">
      <c r="B16" s="63" t="s">
        <v>91</v>
      </c>
      <c r="C16" s="8">
        <v>2787243</v>
      </c>
      <c r="D16" s="8">
        <v>5805240</v>
      </c>
      <c r="E16" s="8">
        <v>4000000</v>
      </c>
      <c r="F16" s="8">
        <v>0</v>
      </c>
      <c r="G16" s="8">
        <v>0</v>
      </c>
      <c r="H16" s="8">
        <v>12592483</v>
      </c>
      <c r="J16" s="32"/>
    </row>
    <row r="17" spans="2:10" x14ac:dyDescent="0.25">
      <c r="B17" s="63" t="s">
        <v>92</v>
      </c>
      <c r="C17" s="8">
        <v>8719078</v>
      </c>
      <c r="D17" s="8">
        <v>5805240</v>
      </c>
      <c r="E17" s="8">
        <v>0</v>
      </c>
      <c r="F17" s="8">
        <v>25589175</v>
      </c>
      <c r="G17" s="8">
        <v>0</v>
      </c>
      <c r="H17" s="8">
        <v>40113493</v>
      </c>
      <c r="J17" s="32"/>
    </row>
    <row r="18" spans="2:10" x14ac:dyDescent="0.25">
      <c r="B18" s="4" t="s">
        <v>26</v>
      </c>
      <c r="C18" s="5">
        <v>7476822</v>
      </c>
      <c r="D18" s="5">
        <v>13170640</v>
      </c>
      <c r="E18" s="5">
        <v>0</v>
      </c>
      <c r="F18" s="5">
        <v>0</v>
      </c>
      <c r="G18" s="5">
        <v>0</v>
      </c>
      <c r="H18" s="5">
        <v>20647462</v>
      </c>
      <c r="J18" s="32"/>
    </row>
    <row r="19" spans="2:10" x14ac:dyDescent="0.25">
      <c r="B19" s="4" t="s">
        <v>27</v>
      </c>
      <c r="C19" s="8">
        <v>9839949</v>
      </c>
      <c r="D19" s="8">
        <v>8300007</v>
      </c>
      <c r="E19" s="8">
        <v>750000</v>
      </c>
      <c r="F19" s="8">
        <v>0</v>
      </c>
      <c r="G19" s="8">
        <v>0</v>
      </c>
      <c r="H19" s="8">
        <v>18889956</v>
      </c>
      <c r="J19" s="32"/>
    </row>
    <row r="20" spans="2:10" x14ac:dyDescent="0.25">
      <c r="B20" s="4" t="s">
        <v>28</v>
      </c>
      <c r="C20" s="5">
        <v>11016928</v>
      </c>
      <c r="D20" s="5">
        <v>7740320</v>
      </c>
      <c r="E20" s="5">
        <v>0</v>
      </c>
      <c r="F20" s="5">
        <v>0</v>
      </c>
      <c r="G20" s="5">
        <v>0</v>
      </c>
      <c r="H20" s="5">
        <v>18757248</v>
      </c>
      <c r="J20" s="32"/>
    </row>
    <row r="21" spans="2:10" x14ac:dyDescent="0.25">
      <c r="B21" s="4" t="s">
        <v>29</v>
      </c>
      <c r="C21" s="5">
        <v>15430550</v>
      </c>
      <c r="D21" s="5">
        <v>6238573</v>
      </c>
      <c r="E21" s="5">
        <v>0</v>
      </c>
      <c r="F21" s="5">
        <v>0</v>
      </c>
      <c r="G21" s="5">
        <v>0</v>
      </c>
      <c r="H21" s="5">
        <v>21669123</v>
      </c>
      <c r="J21" s="32"/>
    </row>
    <row r="22" spans="2:10" x14ac:dyDescent="0.25">
      <c r="B22" s="4" t="s">
        <v>2</v>
      </c>
      <c r="C22" s="5">
        <v>3135877</v>
      </c>
      <c r="D22" s="5">
        <v>4837700</v>
      </c>
      <c r="E22" s="5">
        <v>0</v>
      </c>
      <c r="F22" s="5">
        <v>0</v>
      </c>
      <c r="G22" s="5">
        <v>0</v>
      </c>
      <c r="H22" s="5">
        <v>7973577</v>
      </c>
      <c r="J22" s="32"/>
    </row>
    <row r="23" spans="2:10" x14ac:dyDescent="0.25">
      <c r="B23" s="4" t="s">
        <v>30</v>
      </c>
      <c r="C23" s="5">
        <v>15066342</v>
      </c>
      <c r="D23" s="5">
        <v>4984317</v>
      </c>
      <c r="E23" s="5">
        <v>0</v>
      </c>
      <c r="F23" s="5">
        <v>0</v>
      </c>
      <c r="G23" s="5">
        <v>0</v>
      </c>
      <c r="H23" s="5">
        <v>20050659</v>
      </c>
      <c r="J23" s="32"/>
    </row>
    <row r="24" spans="2:10" x14ac:dyDescent="0.25">
      <c r="B24" s="4" t="s">
        <v>31</v>
      </c>
      <c r="C24" s="5">
        <v>2694130</v>
      </c>
      <c r="D24" s="5">
        <v>2902620</v>
      </c>
      <c r="E24" s="5">
        <v>0</v>
      </c>
      <c r="F24" s="5">
        <v>0</v>
      </c>
      <c r="G24" s="5">
        <v>0</v>
      </c>
      <c r="H24" s="5">
        <v>5596750</v>
      </c>
      <c r="J24" s="32"/>
    </row>
    <row r="25" spans="2:10" x14ac:dyDescent="0.25">
      <c r="B25" s="6" t="s">
        <v>3</v>
      </c>
      <c r="C25" s="7">
        <v>113553</v>
      </c>
      <c r="D25" s="7">
        <v>6613199</v>
      </c>
      <c r="E25" s="7">
        <v>0</v>
      </c>
      <c r="F25" s="7">
        <v>0</v>
      </c>
      <c r="G25" s="7">
        <v>0</v>
      </c>
      <c r="H25" s="7">
        <v>6726752</v>
      </c>
      <c r="J25" s="32"/>
    </row>
    <row r="26" spans="2:10" x14ac:dyDescent="0.25">
      <c r="B26" s="3" t="s">
        <v>32</v>
      </c>
      <c r="C26" s="3">
        <v>302690026</v>
      </c>
      <c r="D26" s="3">
        <v>24071175</v>
      </c>
      <c r="E26" s="3">
        <v>0</v>
      </c>
      <c r="F26" s="3">
        <v>350153145</v>
      </c>
      <c r="G26" s="3">
        <v>0</v>
      </c>
      <c r="H26" s="3">
        <v>676914346</v>
      </c>
      <c r="J26" s="32"/>
    </row>
    <row r="27" spans="2:10" x14ac:dyDescent="0.25">
      <c r="B27" s="4" t="s">
        <v>135</v>
      </c>
      <c r="C27" s="5">
        <f>SUM(C28:C29)</f>
        <v>302690026</v>
      </c>
      <c r="D27" s="5">
        <f t="shared" ref="D27:H27" si="1">SUM(D28:D29)</f>
        <v>24071175</v>
      </c>
      <c r="E27" s="5">
        <f t="shared" si="1"/>
        <v>0</v>
      </c>
      <c r="F27" s="5">
        <f t="shared" si="1"/>
        <v>350153145</v>
      </c>
      <c r="G27" s="5">
        <f t="shared" si="1"/>
        <v>0</v>
      </c>
      <c r="H27" s="5">
        <f t="shared" si="1"/>
        <v>676914346</v>
      </c>
      <c r="J27" s="32"/>
    </row>
    <row r="28" spans="2:10" x14ac:dyDescent="0.25">
      <c r="B28" s="63" t="s">
        <v>33</v>
      </c>
      <c r="C28" s="8">
        <v>25792855</v>
      </c>
      <c r="D28" s="8">
        <v>12094987</v>
      </c>
      <c r="E28" s="8">
        <v>0</v>
      </c>
      <c r="F28" s="8">
        <v>350153145</v>
      </c>
      <c r="G28" s="8">
        <v>0</v>
      </c>
      <c r="H28" s="8">
        <v>388040987</v>
      </c>
      <c r="J28" s="32"/>
    </row>
    <row r="29" spans="2:10" x14ac:dyDescent="0.25">
      <c r="B29" s="64" t="s">
        <v>34</v>
      </c>
      <c r="C29" s="9">
        <v>276897171</v>
      </c>
      <c r="D29" s="9">
        <v>11976188</v>
      </c>
      <c r="E29" s="9">
        <v>0</v>
      </c>
      <c r="F29" s="9">
        <v>0</v>
      </c>
      <c r="G29" s="9">
        <v>0</v>
      </c>
      <c r="H29" s="9">
        <v>288873359</v>
      </c>
      <c r="J29" s="32"/>
    </row>
    <row r="30" spans="2:10" x14ac:dyDescent="0.25">
      <c r="B30" s="3" t="s">
        <v>35</v>
      </c>
      <c r="C30" s="3">
        <v>32218181</v>
      </c>
      <c r="D30" s="3">
        <v>29653820</v>
      </c>
      <c r="E30" s="3">
        <v>2275000</v>
      </c>
      <c r="F30" s="3">
        <v>252045868</v>
      </c>
      <c r="G30" s="3">
        <v>0</v>
      </c>
      <c r="H30" s="3">
        <v>316192869</v>
      </c>
      <c r="J30" s="32"/>
    </row>
    <row r="31" spans="2:10" x14ac:dyDescent="0.25">
      <c r="B31" s="4" t="s">
        <v>36</v>
      </c>
      <c r="C31" s="5">
        <v>26013450</v>
      </c>
      <c r="D31" s="5">
        <v>23220960</v>
      </c>
      <c r="E31" s="5">
        <v>0</v>
      </c>
      <c r="F31" s="5">
        <v>252045868</v>
      </c>
      <c r="G31" s="5">
        <v>0</v>
      </c>
      <c r="H31" s="5">
        <v>301280278</v>
      </c>
      <c r="J31" s="32"/>
    </row>
    <row r="32" spans="2:10" x14ac:dyDescent="0.25">
      <c r="B32" s="4" t="s">
        <v>37</v>
      </c>
      <c r="C32" s="5">
        <v>5156713</v>
      </c>
      <c r="D32" s="5">
        <v>3870160</v>
      </c>
      <c r="E32" s="5">
        <v>0</v>
      </c>
      <c r="F32" s="5">
        <v>0</v>
      </c>
      <c r="G32" s="5">
        <v>0</v>
      </c>
      <c r="H32" s="5">
        <v>9026873</v>
      </c>
      <c r="J32" s="32"/>
    </row>
    <row r="33" spans="2:10" x14ac:dyDescent="0.25">
      <c r="B33" s="6" t="s">
        <v>38</v>
      </c>
      <c r="C33" s="7">
        <v>1048018</v>
      </c>
      <c r="D33" s="7">
        <v>2562700</v>
      </c>
      <c r="E33" s="7">
        <v>2275000</v>
      </c>
      <c r="F33" s="7">
        <v>0</v>
      </c>
      <c r="G33" s="7">
        <v>0</v>
      </c>
      <c r="H33" s="7">
        <v>5885718</v>
      </c>
      <c r="J33" s="32"/>
    </row>
    <row r="34" spans="2:10" x14ac:dyDescent="0.25">
      <c r="B34" s="3" t="s">
        <v>39</v>
      </c>
      <c r="C34" s="3">
        <v>31321025</v>
      </c>
      <c r="D34" s="3">
        <v>32122328</v>
      </c>
      <c r="E34" s="3">
        <v>121505024</v>
      </c>
      <c r="F34" s="3">
        <v>0</v>
      </c>
      <c r="G34" s="3">
        <v>0</v>
      </c>
      <c r="H34" s="3">
        <v>184948377</v>
      </c>
      <c r="J34" s="32"/>
    </row>
    <row r="35" spans="2:10" x14ac:dyDescent="0.25">
      <c r="B35" s="4" t="s">
        <v>40</v>
      </c>
      <c r="C35" s="5">
        <v>7156610</v>
      </c>
      <c r="D35" s="5">
        <v>4837700</v>
      </c>
      <c r="E35" s="5">
        <v>15000000</v>
      </c>
      <c r="F35" s="5">
        <v>0</v>
      </c>
      <c r="G35" s="5">
        <v>0</v>
      </c>
      <c r="H35" s="5">
        <v>26994310</v>
      </c>
      <c r="J35" s="32"/>
    </row>
    <row r="36" spans="2:10" x14ac:dyDescent="0.25">
      <c r="B36" s="4" t="s">
        <v>133</v>
      </c>
      <c r="C36" s="5">
        <f>SUM(C37:C38)</f>
        <v>16288707</v>
      </c>
      <c r="D36" s="5">
        <f t="shared" ref="D36:H36" si="2">SUM(D37:D38)</f>
        <v>11610480</v>
      </c>
      <c r="E36" s="5">
        <f t="shared" si="2"/>
        <v>93580732</v>
      </c>
      <c r="F36" s="5">
        <f t="shared" si="2"/>
        <v>0</v>
      </c>
      <c r="G36" s="5">
        <f t="shared" si="2"/>
        <v>0</v>
      </c>
      <c r="H36" s="5">
        <f t="shared" si="2"/>
        <v>121479919</v>
      </c>
      <c r="J36" s="32"/>
    </row>
    <row r="37" spans="2:10" x14ac:dyDescent="0.25">
      <c r="B37" s="63" t="s">
        <v>41</v>
      </c>
      <c r="C37" s="8">
        <v>3029516</v>
      </c>
      <c r="D37" s="8">
        <v>5805240</v>
      </c>
      <c r="E37" s="8">
        <v>79580732</v>
      </c>
      <c r="F37" s="8">
        <v>0</v>
      </c>
      <c r="G37" s="8">
        <v>0</v>
      </c>
      <c r="H37" s="8">
        <v>88415488</v>
      </c>
      <c r="J37" s="32"/>
    </row>
    <row r="38" spans="2:10" x14ac:dyDescent="0.25">
      <c r="B38" s="63" t="s">
        <v>42</v>
      </c>
      <c r="C38" s="8">
        <v>13259191</v>
      </c>
      <c r="D38" s="8">
        <v>5805240</v>
      </c>
      <c r="E38" s="8">
        <v>14000000</v>
      </c>
      <c r="F38" s="8">
        <v>0</v>
      </c>
      <c r="G38" s="8">
        <v>0</v>
      </c>
      <c r="H38" s="8">
        <v>33064431</v>
      </c>
      <c r="J38" s="32"/>
    </row>
    <row r="39" spans="2:10" x14ac:dyDescent="0.25">
      <c r="B39" s="4" t="s">
        <v>43</v>
      </c>
      <c r="C39" s="5">
        <v>0</v>
      </c>
      <c r="D39" s="5">
        <v>4837700</v>
      </c>
      <c r="E39" s="5">
        <v>12000000</v>
      </c>
      <c r="F39" s="5">
        <v>0</v>
      </c>
      <c r="G39" s="5">
        <v>0</v>
      </c>
      <c r="H39" s="5">
        <v>16837700</v>
      </c>
      <c r="J39" s="32"/>
    </row>
    <row r="40" spans="2:10" x14ac:dyDescent="0.25">
      <c r="B40" s="4" t="s">
        <v>44</v>
      </c>
      <c r="C40" s="5">
        <v>7875708</v>
      </c>
      <c r="D40" s="5">
        <v>10836448</v>
      </c>
      <c r="E40" s="5">
        <v>924292</v>
      </c>
      <c r="F40" s="5">
        <v>0</v>
      </c>
      <c r="G40" s="5">
        <v>0</v>
      </c>
      <c r="H40" s="5">
        <v>19636448</v>
      </c>
      <c r="J40" s="32"/>
    </row>
    <row r="41" spans="2:10" x14ac:dyDescent="0.25">
      <c r="B41" s="10" t="s">
        <v>45</v>
      </c>
      <c r="C41" s="10">
        <v>68684420</v>
      </c>
      <c r="D41" s="10">
        <v>46654007</v>
      </c>
      <c r="E41" s="10">
        <v>0</v>
      </c>
      <c r="F41" s="10">
        <v>245715581</v>
      </c>
      <c r="G41" s="10">
        <v>0</v>
      </c>
      <c r="H41" s="10">
        <v>361054008</v>
      </c>
      <c r="J41" s="32"/>
    </row>
    <row r="42" spans="2:10" x14ac:dyDescent="0.25">
      <c r="B42" s="4" t="s">
        <v>81</v>
      </c>
      <c r="C42" s="5">
        <v>14437493</v>
      </c>
      <c r="D42" s="5">
        <v>15480007</v>
      </c>
      <c r="E42" s="5">
        <v>0</v>
      </c>
      <c r="F42" s="5">
        <v>38422659</v>
      </c>
      <c r="G42" s="5">
        <v>0</v>
      </c>
      <c r="H42" s="5">
        <v>68340159</v>
      </c>
      <c r="J42" s="32"/>
    </row>
    <row r="43" spans="2:10" x14ac:dyDescent="0.25">
      <c r="B43" s="4" t="s">
        <v>136</v>
      </c>
      <c r="C43" s="5">
        <f>SUM(C44:C45)</f>
        <v>43373328</v>
      </c>
      <c r="D43" s="5">
        <f t="shared" ref="D43:H43" si="3">SUM(D44:D45)</f>
        <v>11456966</v>
      </c>
      <c r="E43" s="5">
        <f t="shared" si="3"/>
        <v>0</v>
      </c>
      <c r="F43" s="5">
        <f t="shared" si="3"/>
        <v>200158024</v>
      </c>
      <c r="G43" s="5">
        <f t="shared" si="3"/>
        <v>0</v>
      </c>
      <c r="H43" s="5">
        <f t="shared" si="3"/>
        <v>254988318</v>
      </c>
      <c r="J43" s="32"/>
    </row>
    <row r="44" spans="2:10" x14ac:dyDescent="0.25">
      <c r="B44" s="63" t="s">
        <v>94</v>
      </c>
      <c r="C44" s="8">
        <v>3405284</v>
      </c>
      <c r="D44" s="8">
        <v>5653289</v>
      </c>
      <c r="E44" s="8">
        <v>0</v>
      </c>
      <c r="F44" s="8">
        <v>0</v>
      </c>
      <c r="G44" s="8">
        <v>0</v>
      </c>
      <c r="H44" s="8">
        <v>9058573</v>
      </c>
      <c r="J44" s="32"/>
    </row>
    <row r="45" spans="2:10" x14ac:dyDescent="0.25">
      <c r="B45" s="63" t="s">
        <v>95</v>
      </c>
      <c r="C45" s="8">
        <v>39968044</v>
      </c>
      <c r="D45" s="8">
        <v>5803677</v>
      </c>
      <c r="E45" s="8">
        <v>0</v>
      </c>
      <c r="F45" s="8">
        <v>200158024</v>
      </c>
      <c r="G45" s="8">
        <v>0</v>
      </c>
      <c r="H45" s="8">
        <v>245929745</v>
      </c>
      <c r="J45" s="32"/>
    </row>
    <row r="46" spans="2:10" x14ac:dyDescent="0.25">
      <c r="B46" s="4" t="s">
        <v>46</v>
      </c>
      <c r="C46" s="5">
        <v>3971209</v>
      </c>
      <c r="D46" s="5">
        <v>10041634</v>
      </c>
      <c r="E46" s="5">
        <v>0</v>
      </c>
      <c r="F46" s="5">
        <v>0</v>
      </c>
      <c r="G46" s="5">
        <v>0</v>
      </c>
      <c r="H46" s="5">
        <v>14012843</v>
      </c>
      <c r="J46" s="32"/>
    </row>
    <row r="47" spans="2:10" x14ac:dyDescent="0.25">
      <c r="B47" s="4" t="s">
        <v>47</v>
      </c>
      <c r="C47" s="5">
        <v>4198797</v>
      </c>
      <c r="D47" s="5">
        <v>5805240</v>
      </c>
      <c r="E47" s="5">
        <v>0</v>
      </c>
      <c r="F47" s="5">
        <v>7134898</v>
      </c>
      <c r="G47" s="5">
        <v>0</v>
      </c>
      <c r="H47" s="5">
        <v>17138935</v>
      </c>
      <c r="J47" s="32"/>
    </row>
    <row r="48" spans="2:10" x14ac:dyDescent="0.25">
      <c r="B48" s="4" t="s">
        <v>48</v>
      </c>
      <c r="C48" s="5">
        <v>1700723</v>
      </c>
      <c r="D48" s="5">
        <v>2418850</v>
      </c>
      <c r="E48" s="5">
        <v>0</v>
      </c>
      <c r="F48" s="5">
        <v>0</v>
      </c>
      <c r="G48" s="5">
        <v>0</v>
      </c>
      <c r="H48" s="5">
        <v>4119573</v>
      </c>
      <c r="J48" s="32"/>
    </row>
    <row r="49" spans="2:10" x14ac:dyDescent="0.25">
      <c r="B49" s="6" t="s">
        <v>49</v>
      </c>
      <c r="C49" s="7">
        <v>1002870</v>
      </c>
      <c r="D49" s="7">
        <v>1451310</v>
      </c>
      <c r="E49" s="7">
        <v>0</v>
      </c>
      <c r="F49" s="7">
        <v>0</v>
      </c>
      <c r="G49" s="7">
        <v>0</v>
      </c>
      <c r="H49" s="7">
        <v>2454180</v>
      </c>
      <c r="J49" s="32"/>
    </row>
    <row r="50" spans="2:10" x14ac:dyDescent="0.25">
      <c r="B50" s="3" t="s">
        <v>50</v>
      </c>
      <c r="C50" s="3">
        <v>461773131</v>
      </c>
      <c r="D50" s="3">
        <v>402681210</v>
      </c>
      <c r="E50" s="3">
        <v>17716375</v>
      </c>
      <c r="F50" s="3">
        <v>580128</v>
      </c>
      <c r="G50" s="3">
        <v>7760000</v>
      </c>
      <c r="H50" s="3">
        <v>890510844</v>
      </c>
      <c r="J50" s="32"/>
    </row>
    <row r="51" spans="2:10" x14ac:dyDescent="0.25">
      <c r="B51" s="4" t="s">
        <v>6</v>
      </c>
      <c r="C51" s="5">
        <v>52360619</v>
      </c>
      <c r="D51" s="5">
        <v>135455600</v>
      </c>
      <c r="E51" s="5">
        <v>0</v>
      </c>
      <c r="F51" s="5">
        <v>0</v>
      </c>
      <c r="G51" s="5">
        <v>7760000</v>
      </c>
      <c r="H51" s="5">
        <v>195576219</v>
      </c>
      <c r="J51" s="32"/>
    </row>
    <row r="52" spans="2:10" x14ac:dyDescent="0.25">
      <c r="B52" s="4" t="s">
        <v>96</v>
      </c>
      <c r="C52" s="5">
        <f>SUM(C53:C54)</f>
        <v>39903612</v>
      </c>
      <c r="D52" s="5">
        <f t="shared" ref="D52:H52" si="4">SUM(D53:D54)</f>
        <v>33137664</v>
      </c>
      <c r="E52" s="5">
        <f t="shared" si="4"/>
        <v>0</v>
      </c>
      <c r="F52" s="5">
        <f t="shared" si="4"/>
        <v>0</v>
      </c>
      <c r="G52" s="5">
        <f t="shared" si="4"/>
        <v>0</v>
      </c>
      <c r="H52" s="5">
        <f t="shared" si="4"/>
        <v>73041276</v>
      </c>
      <c r="J52" s="32"/>
    </row>
    <row r="53" spans="2:10" x14ac:dyDescent="0.25">
      <c r="B53" s="63" t="s">
        <v>96</v>
      </c>
      <c r="C53" s="8">
        <v>37336147</v>
      </c>
      <c r="D53" s="8">
        <v>31976616</v>
      </c>
      <c r="E53" s="8">
        <v>0</v>
      </c>
      <c r="F53" s="8">
        <v>0</v>
      </c>
      <c r="G53" s="8">
        <v>0</v>
      </c>
      <c r="H53" s="8">
        <v>69312763</v>
      </c>
      <c r="J53" s="32"/>
    </row>
    <row r="54" spans="2:10" x14ac:dyDescent="0.25">
      <c r="B54" s="63" t="s">
        <v>97</v>
      </c>
      <c r="C54" s="8">
        <v>2567465</v>
      </c>
      <c r="D54" s="8">
        <v>1161048</v>
      </c>
      <c r="E54" s="8">
        <v>0</v>
      </c>
      <c r="F54" s="8">
        <v>0</v>
      </c>
      <c r="G54" s="8">
        <v>0</v>
      </c>
      <c r="H54" s="8">
        <v>3728513</v>
      </c>
      <c r="J54" s="32"/>
    </row>
    <row r="55" spans="2:10" x14ac:dyDescent="0.25">
      <c r="B55" s="4" t="s">
        <v>51</v>
      </c>
      <c r="C55" s="5">
        <v>143163088</v>
      </c>
      <c r="D55" s="5">
        <v>53305887</v>
      </c>
      <c r="E55" s="5">
        <v>0</v>
      </c>
      <c r="F55" s="5">
        <v>0</v>
      </c>
      <c r="G55" s="5">
        <v>0</v>
      </c>
      <c r="H55" s="5">
        <v>196468975</v>
      </c>
      <c r="J55" s="32"/>
    </row>
    <row r="56" spans="2:10" x14ac:dyDescent="0.25">
      <c r="B56" s="4" t="s">
        <v>52</v>
      </c>
      <c r="C56" s="5">
        <v>5496218</v>
      </c>
      <c r="D56" s="5">
        <v>11610480</v>
      </c>
      <c r="E56" s="5">
        <v>0</v>
      </c>
      <c r="F56" s="5">
        <v>0</v>
      </c>
      <c r="G56" s="5">
        <v>0</v>
      </c>
      <c r="H56" s="5">
        <v>17106698</v>
      </c>
      <c r="J56" s="32"/>
    </row>
    <row r="57" spans="2:10" x14ac:dyDescent="0.25">
      <c r="B57" s="4" t="s">
        <v>53</v>
      </c>
      <c r="C57" s="5">
        <v>4462383</v>
      </c>
      <c r="D57" s="5">
        <v>2633518</v>
      </c>
      <c r="E57" s="5">
        <v>0</v>
      </c>
      <c r="F57" s="5">
        <v>0</v>
      </c>
      <c r="G57" s="5">
        <v>0</v>
      </c>
      <c r="H57" s="5">
        <v>7095901</v>
      </c>
      <c r="J57" s="32"/>
    </row>
    <row r="58" spans="2:10" x14ac:dyDescent="0.25">
      <c r="B58" s="4" t="s">
        <v>5</v>
      </c>
      <c r="C58" s="5">
        <v>165764228</v>
      </c>
      <c r="D58" s="5">
        <v>107057375</v>
      </c>
      <c r="E58" s="5">
        <v>17716375</v>
      </c>
      <c r="F58" s="5">
        <v>0</v>
      </c>
      <c r="G58" s="5">
        <v>0</v>
      </c>
      <c r="H58" s="5">
        <v>290537978</v>
      </c>
      <c r="J58" s="32"/>
    </row>
    <row r="59" spans="2:10" x14ac:dyDescent="0.25">
      <c r="B59" s="4" t="s">
        <v>54</v>
      </c>
      <c r="C59" s="5">
        <v>2091449</v>
      </c>
      <c r="D59" s="5">
        <v>2481762</v>
      </c>
      <c r="E59" s="5">
        <v>0</v>
      </c>
      <c r="F59" s="5">
        <v>0</v>
      </c>
      <c r="G59" s="5">
        <v>0</v>
      </c>
      <c r="H59" s="5">
        <v>4573211</v>
      </c>
      <c r="J59" s="32"/>
    </row>
    <row r="60" spans="2:10" x14ac:dyDescent="0.25">
      <c r="B60" s="4" t="s">
        <v>55</v>
      </c>
      <c r="C60" s="11">
        <v>1749015</v>
      </c>
      <c r="D60" s="11">
        <v>692509</v>
      </c>
      <c r="E60" s="11">
        <v>0</v>
      </c>
      <c r="F60" s="11">
        <v>0</v>
      </c>
      <c r="G60" s="11">
        <v>0</v>
      </c>
      <c r="H60" s="11">
        <v>2441524</v>
      </c>
      <c r="J60" s="32"/>
    </row>
    <row r="61" spans="2:10" x14ac:dyDescent="0.25">
      <c r="B61" s="4" t="s">
        <v>56</v>
      </c>
      <c r="C61" s="11">
        <v>1454086</v>
      </c>
      <c r="D61" s="11">
        <v>1039924</v>
      </c>
      <c r="E61" s="11">
        <v>0</v>
      </c>
      <c r="F61" s="11">
        <v>580128</v>
      </c>
      <c r="G61" s="11">
        <v>0</v>
      </c>
      <c r="H61" s="11">
        <v>3074138</v>
      </c>
      <c r="J61" s="32"/>
    </row>
    <row r="62" spans="2:10" x14ac:dyDescent="0.25">
      <c r="B62" s="4" t="s">
        <v>57</v>
      </c>
      <c r="C62" s="11">
        <v>972276</v>
      </c>
      <c r="D62" s="11">
        <v>1131048</v>
      </c>
      <c r="E62" s="11">
        <v>0</v>
      </c>
      <c r="F62" s="11">
        <v>0</v>
      </c>
      <c r="G62" s="11">
        <v>0</v>
      </c>
      <c r="H62" s="11">
        <v>2103324</v>
      </c>
      <c r="J62" s="32"/>
    </row>
    <row r="63" spans="2:10" x14ac:dyDescent="0.25">
      <c r="B63" s="4" t="s">
        <v>4</v>
      </c>
      <c r="C63" s="11">
        <v>18272486</v>
      </c>
      <c r="D63" s="11">
        <v>7740320</v>
      </c>
      <c r="E63" s="11">
        <v>0</v>
      </c>
      <c r="F63" s="11">
        <v>0</v>
      </c>
      <c r="G63" s="11">
        <v>0</v>
      </c>
      <c r="H63" s="11">
        <v>26012806</v>
      </c>
      <c r="J63" s="32"/>
    </row>
    <row r="64" spans="2:10" x14ac:dyDescent="0.25">
      <c r="B64" s="4" t="s">
        <v>58</v>
      </c>
      <c r="C64" s="11">
        <v>16653311</v>
      </c>
      <c r="D64" s="11">
        <v>12084617</v>
      </c>
      <c r="E64" s="11">
        <v>0</v>
      </c>
      <c r="F64" s="11">
        <v>0</v>
      </c>
      <c r="G64" s="11">
        <v>0</v>
      </c>
      <c r="H64" s="11">
        <v>28737928</v>
      </c>
      <c r="J64" s="32"/>
    </row>
    <row r="65" spans="2:10" x14ac:dyDescent="0.25">
      <c r="B65" s="4" t="s">
        <v>59</v>
      </c>
      <c r="C65" s="11">
        <v>9430360</v>
      </c>
      <c r="D65" s="11">
        <v>19310506</v>
      </c>
      <c r="E65" s="11">
        <v>0</v>
      </c>
      <c r="F65" s="11">
        <v>0</v>
      </c>
      <c r="G65" s="11">
        <v>0</v>
      </c>
      <c r="H65" s="11">
        <v>28740866</v>
      </c>
      <c r="J65" s="32"/>
    </row>
    <row r="66" spans="2:10" x14ac:dyDescent="0.25">
      <c r="B66" s="4" t="s">
        <v>16</v>
      </c>
      <c r="C66" s="11">
        <v>0</v>
      </c>
      <c r="D66" s="11">
        <v>15000000</v>
      </c>
      <c r="E66" s="11">
        <v>0</v>
      </c>
      <c r="F66" s="11">
        <v>0</v>
      </c>
      <c r="G66" s="11">
        <v>0</v>
      </c>
      <c r="H66" s="11">
        <v>15000000</v>
      </c>
      <c r="J66" s="32"/>
    </row>
    <row r="67" spans="2:10" x14ac:dyDescent="0.25">
      <c r="B67" s="10" t="s">
        <v>60</v>
      </c>
      <c r="C67" s="10">
        <v>493354731</v>
      </c>
      <c r="D67" s="10">
        <v>237649805</v>
      </c>
      <c r="E67" s="10">
        <v>8000000</v>
      </c>
      <c r="F67" s="10">
        <v>840519403</v>
      </c>
      <c r="G67" s="10">
        <v>0</v>
      </c>
      <c r="H67" s="12">
        <v>1579523939</v>
      </c>
      <c r="J67" s="32"/>
    </row>
    <row r="68" spans="2:10" x14ac:dyDescent="0.25">
      <c r="B68" s="4" t="s">
        <v>61</v>
      </c>
      <c r="C68" s="11">
        <v>25023435</v>
      </c>
      <c r="D68" s="11">
        <v>5805240</v>
      </c>
      <c r="E68" s="11">
        <v>0</v>
      </c>
      <c r="F68" s="11">
        <v>0</v>
      </c>
      <c r="G68" s="11">
        <v>0</v>
      </c>
      <c r="H68" s="13">
        <v>30828675</v>
      </c>
      <c r="J68" s="32"/>
    </row>
    <row r="69" spans="2:10" x14ac:dyDescent="0.25">
      <c r="B69" s="4" t="s">
        <v>62</v>
      </c>
      <c r="C69" s="11">
        <v>45834836</v>
      </c>
      <c r="D69" s="11">
        <v>56010895</v>
      </c>
      <c r="E69" s="11">
        <v>8000000</v>
      </c>
      <c r="F69" s="11">
        <v>0</v>
      </c>
      <c r="G69" s="11">
        <v>0</v>
      </c>
      <c r="H69" s="13">
        <v>109845731</v>
      </c>
      <c r="J69" s="32"/>
    </row>
    <row r="70" spans="2:10" x14ac:dyDescent="0.25">
      <c r="B70" s="4" t="s">
        <v>7</v>
      </c>
      <c r="C70" s="11">
        <v>288451692</v>
      </c>
      <c r="D70" s="11">
        <v>90256379</v>
      </c>
      <c r="E70" s="11">
        <v>0</v>
      </c>
      <c r="F70" s="11">
        <v>467310746</v>
      </c>
      <c r="G70" s="11">
        <v>0</v>
      </c>
      <c r="H70" s="13">
        <v>846018817</v>
      </c>
      <c r="J70" s="32"/>
    </row>
    <row r="71" spans="2:10" x14ac:dyDescent="0.25">
      <c r="B71" s="4" t="s">
        <v>8</v>
      </c>
      <c r="C71" s="11">
        <v>36456144</v>
      </c>
      <c r="D71" s="11">
        <v>58052400</v>
      </c>
      <c r="E71" s="11">
        <v>0</v>
      </c>
      <c r="F71" s="11">
        <v>284126749</v>
      </c>
      <c r="G71" s="11">
        <v>0</v>
      </c>
      <c r="H71" s="13">
        <v>378635293</v>
      </c>
      <c r="J71" s="32"/>
    </row>
    <row r="72" spans="2:10" x14ac:dyDescent="0.25">
      <c r="B72" s="4" t="s">
        <v>63</v>
      </c>
      <c r="C72" s="11">
        <v>17090568</v>
      </c>
      <c r="D72" s="11">
        <v>5805240</v>
      </c>
      <c r="E72" s="11">
        <v>0</v>
      </c>
      <c r="F72" s="11">
        <v>88795273</v>
      </c>
      <c r="G72" s="11">
        <v>0</v>
      </c>
      <c r="H72" s="13">
        <v>111691081</v>
      </c>
      <c r="J72" s="32"/>
    </row>
    <row r="73" spans="2:10" x14ac:dyDescent="0.25">
      <c r="B73" s="4" t="s">
        <v>64</v>
      </c>
      <c r="C73" s="11">
        <v>66808030</v>
      </c>
      <c r="D73" s="11">
        <v>8963960</v>
      </c>
      <c r="E73" s="11">
        <v>0</v>
      </c>
      <c r="F73" s="11">
        <v>0</v>
      </c>
      <c r="G73" s="11">
        <v>0</v>
      </c>
      <c r="H73" s="13">
        <v>75771990</v>
      </c>
      <c r="J73" s="32"/>
    </row>
    <row r="74" spans="2:10" x14ac:dyDescent="0.25">
      <c r="B74" s="4" t="s">
        <v>65</v>
      </c>
      <c r="C74" s="11">
        <v>4052519</v>
      </c>
      <c r="D74" s="11">
        <v>4086533</v>
      </c>
      <c r="E74" s="11">
        <v>0</v>
      </c>
      <c r="F74" s="11">
        <v>0</v>
      </c>
      <c r="G74" s="11">
        <v>0</v>
      </c>
      <c r="H74" s="13">
        <v>8139052</v>
      </c>
      <c r="J74" s="32"/>
    </row>
    <row r="75" spans="2:10" x14ac:dyDescent="0.25">
      <c r="B75" s="4" t="s">
        <v>66</v>
      </c>
      <c r="C75" s="11">
        <v>1409457</v>
      </c>
      <c r="D75" s="11">
        <v>928838</v>
      </c>
      <c r="E75" s="11">
        <v>0</v>
      </c>
      <c r="F75" s="11">
        <v>286635</v>
      </c>
      <c r="G75" s="11">
        <v>0</v>
      </c>
      <c r="H75" s="13">
        <v>2624930</v>
      </c>
      <c r="J75" s="32"/>
    </row>
    <row r="76" spans="2:10" x14ac:dyDescent="0.25">
      <c r="B76" s="4" t="s">
        <v>67</v>
      </c>
      <c r="C76" s="11">
        <v>3080002</v>
      </c>
      <c r="D76" s="11">
        <v>2902620</v>
      </c>
      <c r="E76" s="11">
        <v>0</v>
      </c>
      <c r="F76" s="11">
        <v>0</v>
      </c>
      <c r="G76" s="11">
        <v>0</v>
      </c>
      <c r="H76" s="13">
        <v>5982622</v>
      </c>
      <c r="J76" s="32"/>
    </row>
    <row r="77" spans="2:10" x14ac:dyDescent="0.25">
      <c r="B77" s="6" t="s">
        <v>68</v>
      </c>
      <c r="C77" s="11">
        <v>5148048</v>
      </c>
      <c r="D77" s="11">
        <v>4837700</v>
      </c>
      <c r="E77" s="11">
        <v>0</v>
      </c>
      <c r="F77" s="11">
        <v>0</v>
      </c>
      <c r="G77" s="11">
        <v>0</v>
      </c>
      <c r="H77" s="13">
        <v>9985748</v>
      </c>
      <c r="J77" s="32"/>
    </row>
    <row r="78" spans="2:10" x14ac:dyDescent="0.25">
      <c r="B78" s="10" t="s">
        <v>69</v>
      </c>
      <c r="C78" s="10">
        <v>3833768770</v>
      </c>
      <c r="D78" s="10">
        <v>641530290</v>
      </c>
      <c r="E78" s="10">
        <v>100000000</v>
      </c>
      <c r="F78" s="10">
        <v>5041464</v>
      </c>
      <c r="G78" s="10">
        <v>0</v>
      </c>
      <c r="H78" s="10">
        <v>4580340524</v>
      </c>
      <c r="J78" s="32"/>
    </row>
    <row r="79" spans="2:10" x14ac:dyDescent="0.25">
      <c r="B79" s="4" t="s">
        <v>9</v>
      </c>
      <c r="C79" s="11">
        <v>2827120984</v>
      </c>
      <c r="D79" s="11">
        <v>580524000</v>
      </c>
      <c r="E79" s="11">
        <v>100000000</v>
      </c>
      <c r="F79" s="11">
        <v>0</v>
      </c>
      <c r="G79" s="11">
        <v>0</v>
      </c>
      <c r="H79" s="11">
        <v>3507644984</v>
      </c>
      <c r="J79" s="32"/>
    </row>
    <row r="80" spans="2:10" x14ac:dyDescent="0.25">
      <c r="B80" s="4" t="s">
        <v>70</v>
      </c>
      <c r="C80" s="11">
        <v>752447350</v>
      </c>
      <c r="D80" s="11">
        <v>5805240</v>
      </c>
      <c r="E80" s="11">
        <v>0</v>
      </c>
      <c r="F80" s="11">
        <v>0</v>
      </c>
      <c r="G80" s="11">
        <v>0</v>
      </c>
      <c r="H80" s="11">
        <v>758252590</v>
      </c>
      <c r="J80" s="32"/>
    </row>
    <row r="81" spans="2:10" x14ac:dyDescent="0.25">
      <c r="B81" s="4" t="s">
        <v>71</v>
      </c>
      <c r="C81" s="11">
        <v>2477257</v>
      </c>
      <c r="D81" s="11">
        <v>1570504</v>
      </c>
      <c r="E81" s="11">
        <v>0</v>
      </c>
      <c r="F81" s="11">
        <v>0</v>
      </c>
      <c r="G81" s="11">
        <v>0</v>
      </c>
      <c r="H81" s="11">
        <v>4047761</v>
      </c>
      <c r="J81" s="32"/>
    </row>
    <row r="82" spans="2:10" x14ac:dyDescent="0.25">
      <c r="B82" s="4" t="s">
        <v>72</v>
      </c>
      <c r="C82" s="11">
        <v>6175728</v>
      </c>
      <c r="D82" s="11">
        <v>3870160</v>
      </c>
      <c r="E82" s="11">
        <v>0</v>
      </c>
      <c r="F82" s="11">
        <v>5041464</v>
      </c>
      <c r="G82" s="11">
        <v>0</v>
      </c>
      <c r="H82" s="11">
        <v>15087352</v>
      </c>
      <c r="J82" s="32"/>
    </row>
    <row r="83" spans="2:10" x14ac:dyDescent="0.25">
      <c r="B83" s="6" t="s">
        <v>73</v>
      </c>
      <c r="C83" s="11">
        <v>245547451</v>
      </c>
      <c r="D83" s="11">
        <v>49760386</v>
      </c>
      <c r="E83" s="11">
        <v>0</v>
      </c>
      <c r="F83" s="11">
        <v>0</v>
      </c>
      <c r="G83" s="11">
        <v>0</v>
      </c>
      <c r="H83" s="11">
        <v>295307837</v>
      </c>
      <c r="J83" s="32"/>
    </row>
    <row r="84" spans="2:10" x14ac:dyDescent="0.25">
      <c r="B84" s="10" t="s">
        <v>74</v>
      </c>
      <c r="C84" s="10">
        <v>34817447</v>
      </c>
      <c r="D84" s="10">
        <v>57568630</v>
      </c>
      <c r="E84" s="10">
        <v>0</v>
      </c>
      <c r="F84" s="10">
        <v>0</v>
      </c>
      <c r="G84" s="10">
        <v>0</v>
      </c>
      <c r="H84" s="10">
        <v>92386077</v>
      </c>
      <c r="J84" s="32"/>
    </row>
    <row r="85" spans="2:10" x14ac:dyDescent="0.25">
      <c r="B85" s="4" t="s">
        <v>75</v>
      </c>
      <c r="C85" s="11">
        <v>5358313</v>
      </c>
      <c r="D85" s="11">
        <v>10642940</v>
      </c>
      <c r="E85" s="11">
        <v>0</v>
      </c>
      <c r="F85" s="11">
        <v>0</v>
      </c>
      <c r="G85" s="11">
        <v>0</v>
      </c>
      <c r="H85" s="11">
        <v>16001253</v>
      </c>
      <c r="J85" s="32"/>
    </row>
    <row r="86" spans="2:10" x14ac:dyDescent="0.25">
      <c r="B86" s="4" t="s">
        <v>76</v>
      </c>
      <c r="C86" s="11">
        <v>7136997</v>
      </c>
      <c r="D86" s="11">
        <v>15480640</v>
      </c>
      <c r="E86" s="11">
        <v>0</v>
      </c>
      <c r="F86" s="11">
        <v>0</v>
      </c>
      <c r="G86" s="11">
        <v>0</v>
      </c>
      <c r="H86" s="11">
        <v>22617637</v>
      </c>
      <c r="J86" s="32"/>
    </row>
    <row r="87" spans="2:10" x14ac:dyDescent="0.25">
      <c r="B87" s="4" t="s">
        <v>77</v>
      </c>
      <c r="C87" s="11">
        <v>4040611</v>
      </c>
      <c r="D87" s="11">
        <v>13545560</v>
      </c>
      <c r="E87" s="11">
        <v>0</v>
      </c>
      <c r="F87" s="11">
        <v>0</v>
      </c>
      <c r="G87" s="11">
        <v>0</v>
      </c>
      <c r="H87" s="11">
        <v>17586171</v>
      </c>
      <c r="J87" s="32"/>
    </row>
    <row r="88" spans="2:10" x14ac:dyDescent="0.25">
      <c r="B88" s="4" t="s">
        <v>78</v>
      </c>
      <c r="C88" s="11">
        <v>11520860</v>
      </c>
      <c r="D88" s="11">
        <v>10159170</v>
      </c>
      <c r="E88" s="11">
        <v>0</v>
      </c>
      <c r="F88" s="11">
        <v>0</v>
      </c>
      <c r="G88" s="11">
        <v>0</v>
      </c>
      <c r="H88" s="11">
        <v>21680030</v>
      </c>
      <c r="J88" s="32"/>
    </row>
    <row r="89" spans="2:10" x14ac:dyDescent="0.25">
      <c r="B89" s="4" t="s">
        <v>79</v>
      </c>
      <c r="C89" s="11">
        <v>3625684</v>
      </c>
      <c r="D89" s="11">
        <v>4837700</v>
      </c>
      <c r="E89" s="11">
        <v>0</v>
      </c>
      <c r="F89" s="11">
        <v>0</v>
      </c>
      <c r="G89" s="11">
        <v>0</v>
      </c>
      <c r="H89" s="11">
        <v>8463384</v>
      </c>
      <c r="J89" s="32"/>
    </row>
    <row r="90" spans="2:10" x14ac:dyDescent="0.25">
      <c r="B90" s="4" t="s">
        <v>80</v>
      </c>
      <c r="C90" s="11">
        <v>3134982</v>
      </c>
      <c r="D90" s="11">
        <v>2902620</v>
      </c>
      <c r="E90" s="11">
        <v>0</v>
      </c>
      <c r="F90" s="11">
        <v>0</v>
      </c>
      <c r="G90" s="11">
        <v>0</v>
      </c>
      <c r="H90" s="11">
        <v>6037602</v>
      </c>
      <c r="J90" s="32"/>
    </row>
    <row r="91" spans="2:10" x14ac:dyDescent="0.25">
      <c r="B91" s="10" t="s">
        <v>84</v>
      </c>
      <c r="C91" s="10">
        <v>0</v>
      </c>
      <c r="D91" s="10">
        <v>0</v>
      </c>
      <c r="E91" s="10">
        <v>0</v>
      </c>
      <c r="F91" s="10">
        <v>1012593685</v>
      </c>
      <c r="G91" s="10">
        <v>0</v>
      </c>
      <c r="H91" s="10">
        <v>1012593685</v>
      </c>
      <c r="J91" s="32"/>
    </row>
    <row r="92" spans="2:10" x14ac:dyDescent="0.25">
      <c r="B92" s="14" t="s">
        <v>10</v>
      </c>
      <c r="C92" s="15">
        <v>0</v>
      </c>
      <c r="D92" s="15">
        <v>0</v>
      </c>
      <c r="E92" s="15">
        <v>0</v>
      </c>
      <c r="F92" s="15">
        <v>29555864.457457632</v>
      </c>
      <c r="G92" s="15">
        <v>0</v>
      </c>
      <c r="H92" s="15">
        <v>29555864.457457632</v>
      </c>
      <c r="J92" s="32"/>
    </row>
    <row r="93" spans="2:10" x14ac:dyDescent="0.25">
      <c r="B93" s="14" t="s">
        <v>11</v>
      </c>
      <c r="C93" s="15">
        <v>0</v>
      </c>
      <c r="D93" s="15">
        <v>0</v>
      </c>
      <c r="E93" s="15">
        <v>0</v>
      </c>
      <c r="F93" s="15">
        <v>664565464.26402819</v>
      </c>
      <c r="G93" s="15">
        <v>0</v>
      </c>
      <c r="H93" s="15">
        <v>664565464.26402819</v>
      </c>
      <c r="J93" s="32"/>
    </row>
    <row r="94" spans="2:10" x14ac:dyDescent="0.25">
      <c r="B94" s="14" t="s">
        <v>12</v>
      </c>
      <c r="C94" s="15">
        <v>0</v>
      </c>
      <c r="D94" s="15">
        <v>0</v>
      </c>
      <c r="E94" s="15">
        <v>0</v>
      </c>
      <c r="F94" s="15">
        <v>52778327.277184024</v>
      </c>
      <c r="G94" s="15">
        <v>0</v>
      </c>
      <c r="H94" s="15">
        <v>52778327.277184024</v>
      </c>
      <c r="J94" s="32"/>
    </row>
    <row r="95" spans="2:10" x14ac:dyDescent="0.25">
      <c r="B95" s="14" t="s">
        <v>13</v>
      </c>
      <c r="C95" s="15">
        <v>0</v>
      </c>
      <c r="D95" s="15">
        <v>0</v>
      </c>
      <c r="E95" s="15">
        <v>0</v>
      </c>
      <c r="F95" s="15">
        <v>152326177.47522485</v>
      </c>
      <c r="G95" s="15">
        <v>0</v>
      </c>
      <c r="H95" s="15">
        <v>152326177.47522485</v>
      </c>
      <c r="J95" s="32"/>
    </row>
    <row r="96" spans="2:10" x14ac:dyDescent="0.25">
      <c r="B96" s="14" t="s">
        <v>14</v>
      </c>
      <c r="C96" s="15">
        <v>0</v>
      </c>
      <c r="D96" s="15">
        <v>0</v>
      </c>
      <c r="E96" s="15">
        <v>0</v>
      </c>
      <c r="F96" s="15">
        <v>113367851.52610534</v>
      </c>
      <c r="G96" s="15">
        <v>0</v>
      </c>
      <c r="H96" s="15">
        <v>113367851.52610534</v>
      </c>
      <c r="J96" s="32"/>
    </row>
    <row r="97" spans="2:10" x14ac:dyDescent="0.25">
      <c r="B97" s="10" t="s">
        <v>83</v>
      </c>
      <c r="C97" s="10">
        <v>0</v>
      </c>
      <c r="D97" s="10">
        <v>0</v>
      </c>
      <c r="E97" s="10">
        <v>0</v>
      </c>
      <c r="F97" s="10">
        <v>0</v>
      </c>
      <c r="G97" s="10">
        <v>100000000</v>
      </c>
      <c r="H97" s="10">
        <v>100000000</v>
      </c>
      <c r="J97" s="32"/>
    </row>
    <row r="98" spans="2:10" ht="15.75" thickBot="1" x14ac:dyDescent="0.3">
      <c r="B98" s="26" t="s">
        <v>15</v>
      </c>
      <c r="C98" s="27">
        <v>0</v>
      </c>
      <c r="D98" s="27">
        <v>0</v>
      </c>
      <c r="E98" s="27">
        <v>0</v>
      </c>
      <c r="F98" s="28"/>
      <c r="G98" s="27">
        <v>100000000</v>
      </c>
      <c r="H98" s="27">
        <v>100000000</v>
      </c>
      <c r="J98" s="32"/>
    </row>
    <row r="99" spans="2:10" s="19" customFormat="1" ht="17.25" thickTop="1" thickBot="1" x14ac:dyDescent="0.3">
      <c r="B99" s="65" t="s">
        <v>82</v>
      </c>
      <c r="C99" s="66">
        <v>5462960070</v>
      </c>
      <c r="D99" s="66">
        <v>1672364133</v>
      </c>
      <c r="E99" s="66">
        <v>266096399</v>
      </c>
      <c r="F99" s="66">
        <v>2794822691</v>
      </c>
      <c r="G99" s="66">
        <v>107760000</v>
      </c>
      <c r="H99" s="66">
        <v>10304003293</v>
      </c>
      <c r="J99" s="39"/>
    </row>
    <row r="100" spans="2:10" s="25" customFormat="1" ht="19.5" customHeight="1" x14ac:dyDescent="0.25">
      <c r="B100" s="23"/>
      <c r="C100" s="24"/>
      <c r="D100" s="24"/>
      <c r="E100" s="24"/>
      <c r="F100" s="24"/>
      <c r="G100" s="24"/>
      <c r="H100" s="24"/>
    </row>
    <row r="101" spans="2:10" s="25" customFormat="1" ht="15.75" x14ac:dyDescent="0.25">
      <c r="B101" s="67" t="s">
        <v>100</v>
      </c>
      <c r="C101" s="68"/>
      <c r="D101" s="68"/>
      <c r="E101" s="68"/>
      <c r="F101" s="68"/>
      <c r="G101" s="68"/>
      <c r="H101" s="68"/>
    </row>
    <row r="102" spans="2:10" s="25" customFormat="1" ht="15.75" x14ac:dyDescent="0.25">
      <c r="B102" s="3" t="s">
        <v>17</v>
      </c>
      <c r="C102" s="3">
        <f>SUM(C103:C104)</f>
        <v>0</v>
      </c>
      <c r="D102" s="3">
        <f t="shared" ref="D102:G102" si="5">SUM(D103:D104)</f>
        <v>10334674</v>
      </c>
      <c r="E102" s="3">
        <f t="shared" si="5"/>
        <v>3029326</v>
      </c>
      <c r="F102" s="3">
        <f t="shared" si="5"/>
        <v>6029460</v>
      </c>
      <c r="G102" s="3">
        <f t="shared" si="5"/>
        <v>0</v>
      </c>
      <c r="H102" s="3">
        <f>SUM(H103:H104)</f>
        <v>19393460</v>
      </c>
      <c r="J102" s="31"/>
    </row>
    <row r="103" spans="2:10" s="25" customFormat="1" ht="15.75" x14ac:dyDescent="0.25">
      <c r="B103" s="4" t="s">
        <v>18</v>
      </c>
      <c r="C103" s="5">
        <v>0</v>
      </c>
      <c r="D103" s="5">
        <v>10024674</v>
      </c>
      <c r="E103" s="5">
        <v>3029326</v>
      </c>
      <c r="F103" s="5">
        <v>6029460</v>
      </c>
      <c r="G103" s="5">
        <v>0</v>
      </c>
      <c r="H103" s="5">
        <v>19083460</v>
      </c>
      <c r="J103" s="29"/>
    </row>
    <row r="104" spans="2:10" s="25" customFormat="1" ht="15.75" x14ac:dyDescent="0.25">
      <c r="B104" s="4" t="s">
        <v>19</v>
      </c>
      <c r="C104" s="5">
        <v>0</v>
      </c>
      <c r="D104" s="5">
        <v>310000</v>
      </c>
      <c r="E104" s="5">
        <v>0</v>
      </c>
      <c r="F104" s="5">
        <v>0</v>
      </c>
      <c r="G104" s="5">
        <v>0</v>
      </c>
      <c r="H104" s="5">
        <v>310000</v>
      </c>
      <c r="J104" s="29"/>
    </row>
    <row r="105" spans="2:10" s="25" customFormat="1" ht="15.75" x14ac:dyDescent="0.25">
      <c r="B105" s="10" t="s">
        <v>23</v>
      </c>
      <c r="C105" s="10">
        <f>SUM(C106:C108)</f>
        <v>0</v>
      </c>
      <c r="D105" s="10">
        <f t="shared" ref="D105:G105" si="6">SUM(D106:D108)</f>
        <v>8519300</v>
      </c>
      <c r="E105" s="10">
        <f t="shared" si="6"/>
        <v>23698400</v>
      </c>
      <c r="F105" s="10">
        <f t="shared" si="6"/>
        <v>0</v>
      </c>
      <c r="G105" s="10">
        <f t="shared" si="6"/>
        <v>0</v>
      </c>
      <c r="H105" s="10">
        <f>SUM(H106:H108)</f>
        <v>32217700</v>
      </c>
      <c r="J105" s="30"/>
    </row>
    <row r="106" spans="2:10" s="25" customFormat="1" ht="15.75" x14ac:dyDescent="0.25">
      <c r="B106" s="4" t="s">
        <v>24</v>
      </c>
      <c r="C106" s="5">
        <v>0</v>
      </c>
      <c r="D106" s="5">
        <v>2937700</v>
      </c>
      <c r="E106" s="5">
        <v>0</v>
      </c>
      <c r="F106" s="5">
        <v>0</v>
      </c>
      <c r="G106" s="5">
        <v>0</v>
      </c>
      <c r="H106" s="5">
        <v>2937700</v>
      </c>
      <c r="J106" s="30"/>
    </row>
    <row r="107" spans="2:10" s="25" customFormat="1" ht="15.75" x14ac:dyDescent="0.25">
      <c r="B107" s="4" t="s">
        <v>91</v>
      </c>
      <c r="C107" s="5">
        <v>0</v>
      </c>
      <c r="D107" s="5">
        <v>3231600</v>
      </c>
      <c r="E107" s="5">
        <v>23698400</v>
      </c>
      <c r="F107" s="5">
        <v>0</v>
      </c>
      <c r="G107" s="5">
        <v>0</v>
      </c>
      <c r="H107" s="5">
        <v>26930000</v>
      </c>
      <c r="J107" s="30"/>
    </row>
    <row r="108" spans="2:10" s="25" customFormat="1" ht="15.75" x14ac:dyDescent="0.25">
      <c r="B108" s="36" t="s">
        <v>27</v>
      </c>
      <c r="C108" s="37">
        <v>0</v>
      </c>
      <c r="D108" s="37">
        <v>2350000</v>
      </c>
      <c r="E108" s="37">
        <v>0</v>
      </c>
      <c r="F108" s="37">
        <v>0</v>
      </c>
      <c r="G108" s="37">
        <v>0</v>
      </c>
      <c r="H108" s="37">
        <v>2350000</v>
      </c>
      <c r="J108" s="30"/>
    </row>
    <row r="109" spans="2:10" s="25" customFormat="1" ht="15.75" x14ac:dyDescent="0.25">
      <c r="B109" s="3" t="s">
        <v>35</v>
      </c>
      <c r="C109" s="3">
        <f>SUM(C110)</f>
        <v>0</v>
      </c>
      <c r="D109" s="3">
        <f t="shared" ref="D109:H109" si="7">SUM(D110)</f>
        <v>20560000</v>
      </c>
      <c r="E109" s="3">
        <f t="shared" si="7"/>
        <v>0</v>
      </c>
      <c r="F109" s="3">
        <f t="shared" si="7"/>
        <v>0</v>
      </c>
      <c r="G109" s="3">
        <f t="shared" si="7"/>
        <v>0</v>
      </c>
      <c r="H109" s="3">
        <f t="shared" si="7"/>
        <v>20560000</v>
      </c>
      <c r="J109" s="29"/>
    </row>
    <row r="110" spans="2:10" s="25" customFormat="1" ht="15.75" x14ac:dyDescent="0.25">
      <c r="B110" s="4" t="s">
        <v>36</v>
      </c>
      <c r="C110" s="5">
        <v>0</v>
      </c>
      <c r="D110" s="5">
        <v>20560000</v>
      </c>
      <c r="E110" s="5">
        <v>0</v>
      </c>
      <c r="F110" s="5">
        <v>0</v>
      </c>
      <c r="G110" s="5">
        <v>0</v>
      </c>
      <c r="H110" s="5">
        <v>20560000</v>
      </c>
      <c r="J110" s="30"/>
    </row>
    <row r="111" spans="2:10" s="25" customFormat="1" ht="15.75" x14ac:dyDescent="0.25">
      <c r="B111" s="10" t="s">
        <v>39</v>
      </c>
      <c r="C111" s="10">
        <f t="shared" ref="C111:G111" si="8">SUM(C112:C113)</f>
        <v>0</v>
      </c>
      <c r="D111" s="10">
        <f t="shared" si="8"/>
        <v>17403000</v>
      </c>
      <c r="E111" s="10">
        <f t="shared" si="8"/>
        <v>24057000</v>
      </c>
      <c r="F111" s="10">
        <f t="shared" si="8"/>
        <v>0</v>
      </c>
      <c r="G111" s="10">
        <f t="shared" si="8"/>
        <v>0</v>
      </c>
      <c r="H111" s="10">
        <f>SUM(H112:H113)</f>
        <v>41460000</v>
      </c>
      <c r="J111" s="30"/>
    </row>
    <row r="112" spans="2:10" s="25" customFormat="1" ht="15.75" x14ac:dyDescent="0.25">
      <c r="B112" s="4" t="s">
        <v>41</v>
      </c>
      <c r="C112" s="5">
        <v>0</v>
      </c>
      <c r="D112" s="5">
        <v>2673000</v>
      </c>
      <c r="E112" s="5">
        <v>24057000</v>
      </c>
      <c r="F112" s="5">
        <v>0</v>
      </c>
      <c r="G112" s="5">
        <v>0</v>
      </c>
      <c r="H112" s="5">
        <v>26730000</v>
      </c>
      <c r="J112" s="30"/>
    </row>
    <row r="113" spans="2:10" s="25" customFormat="1" ht="15.75" x14ac:dyDescent="0.25">
      <c r="B113" s="36" t="s">
        <v>42</v>
      </c>
      <c r="C113" s="37">
        <v>0</v>
      </c>
      <c r="D113" s="37">
        <v>14730000</v>
      </c>
      <c r="E113" s="37">
        <v>0</v>
      </c>
      <c r="F113" s="37">
        <v>0</v>
      </c>
      <c r="G113" s="37">
        <v>0</v>
      </c>
      <c r="H113" s="37">
        <v>14730000</v>
      </c>
      <c r="J113" s="31"/>
    </row>
    <row r="114" spans="2:10" s="25" customFormat="1" ht="15.75" x14ac:dyDescent="0.25">
      <c r="B114" s="3" t="s">
        <v>45</v>
      </c>
      <c r="C114" s="3">
        <f>SUM(C115)</f>
        <v>0</v>
      </c>
      <c r="D114" s="3">
        <f t="shared" ref="D114:G114" si="9">SUM(D115)</f>
        <v>2940000</v>
      </c>
      <c r="E114" s="3">
        <f t="shared" si="9"/>
        <v>0</v>
      </c>
      <c r="F114" s="3">
        <f t="shared" si="9"/>
        <v>0</v>
      </c>
      <c r="G114" s="3">
        <f t="shared" si="9"/>
        <v>0</v>
      </c>
      <c r="H114" s="3">
        <f>SUM(H115)</f>
        <v>2940000</v>
      </c>
      <c r="J114" s="29"/>
    </row>
    <row r="115" spans="2:10" s="25" customFormat="1" ht="15.75" x14ac:dyDescent="0.25">
      <c r="B115" s="4" t="s">
        <v>81</v>
      </c>
      <c r="C115" s="5">
        <v>0</v>
      </c>
      <c r="D115" s="5">
        <v>2940000</v>
      </c>
      <c r="E115" s="5">
        <v>0</v>
      </c>
      <c r="F115" s="5">
        <v>0</v>
      </c>
      <c r="G115" s="5">
        <v>0</v>
      </c>
      <c r="H115" s="5">
        <v>2940000</v>
      </c>
      <c r="J115" s="29"/>
    </row>
    <row r="116" spans="2:10" s="25" customFormat="1" ht="15.75" x14ac:dyDescent="0.25">
      <c r="B116" s="10" t="s">
        <v>50</v>
      </c>
      <c r="C116" s="10">
        <f>SUM(C117:C118)</f>
        <v>0</v>
      </c>
      <c r="D116" s="10">
        <f t="shared" ref="D116:G116" si="10">SUM(D117:D118)</f>
        <v>10603090</v>
      </c>
      <c r="E116" s="10">
        <f t="shared" si="10"/>
        <v>411450</v>
      </c>
      <c r="F116" s="10">
        <f t="shared" si="10"/>
        <v>0</v>
      </c>
      <c r="G116" s="10">
        <f t="shared" si="10"/>
        <v>0</v>
      </c>
      <c r="H116" s="10">
        <f>SUM(H117:H118)</f>
        <v>11014540</v>
      </c>
      <c r="J116" s="31"/>
    </row>
    <row r="117" spans="2:10" s="25" customFormat="1" ht="15.75" x14ac:dyDescent="0.25">
      <c r="B117" s="4" t="s">
        <v>52</v>
      </c>
      <c r="C117" s="5">
        <v>0</v>
      </c>
      <c r="D117" s="5">
        <v>2793000</v>
      </c>
      <c r="E117" s="5">
        <v>147000</v>
      </c>
      <c r="F117" s="5">
        <v>0</v>
      </c>
      <c r="G117" s="5">
        <v>0</v>
      </c>
      <c r="H117" s="5">
        <v>2940000</v>
      </c>
      <c r="J117" s="29"/>
    </row>
    <row r="118" spans="2:10" s="25" customFormat="1" ht="15.75" x14ac:dyDescent="0.25">
      <c r="B118" s="36" t="s">
        <v>55</v>
      </c>
      <c r="C118" s="37">
        <v>0</v>
      </c>
      <c r="D118" s="37">
        <v>7810090</v>
      </c>
      <c r="E118" s="37">
        <v>264450</v>
      </c>
      <c r="F118" s="37">
        <v>0</v>
      </c>
      <c r="G118" s="37">
        <v>0</v>
      </c>
      <c r="H118" s="37">
        <v>8074540</v>
      </c>
      <c r="J118" s="30"/>
    </row>
    <row r="119" spans="2:10" s="25" customFormat="1" ht="16.5" thickBot="1" x14ac:dyDescent="0.3">
      <c r="B119" s="60" t="s">
        <v>105</v>
      </c>
      <c r="C119" s="61">
        <f t="shared" ref="C119:G119" si="11">SUM(C116,C114,C111,C109,C105,C102)</f>
        <v>0</v>
      </c>
      <c r="D119" s="61">
        <f t="shared" si="11"/>
        <v>70360064</v>
      </c>
      <c r="E119" s="61">
        <f t="shared" si="11"/>
        <v>51196176</v>
      </c>
      <c r="F119" s="61">
        <f t="shared" si="11"/>
        <v>6029460</v>
      </c>
      <c r="G119" s="61">
        <f t="shared" si="11"/>
        <v>0</v>
      </c>
      <c r="H119" s="61">
        <f>SUM(H116,H114,H111,H109,H105,H102)</f>
        <v>127585700</v>
      </c>
      <c r="J119" s="30"/>
    </row>
    <row r="120" spans="2:10" ht="23.25" customHeight="1" x14ac:dyDescent="0.25">
      <c r="J120" s="31"/>
    </row>
    <row r="121" spans="2:10" s="25" customFormat="1" ht="15.75" x14ac:dyDescent="0.25">
      <c r="B121" s="67" t="s">
        <v>101</v>
      </c>
      <c r="C121" s="68"/>
      <c r="D121" s="68"/>
      <c r="E121" s="68"/>
      <c r="F121" s="68"/>
      <c r="G121" s="68"/>
      <c r="H121" s="68"/>
      <c r="J121" s="29"/>
    </row>
    <row r="122" spans="2:10" s="25" customFormat="1" ht="15.75" x14ac:dyDescent="0.25">
      <c r="B122" s="3" t="s">
        <v>17</v>
      </c>
      <c r="C122" s="3">
        <f>SUM(C123:C124)</f>
        <v>0</v>
      </c>
      <c r="D122" s="3">
        <f t="shared" ref="D122" si="12">SUM(D123:D124)</f>
        <v>8259320</v>
      </c>
      <c r="E122" s="3">
        <f t="shared" ref="E122" si="13">SUM(E123:E124)</f>
        <v>706680</v>
      </c>
      <c r="F122" s="3">
        <f t="shared" ref="F122" si="14">SUM(F123:F124)</f>
        <v>9241200</v>
      </c>
      <c r="G122" s="3">
        <f t="shared" ref="G122" si="15">SUM(G123:G124)</f>
        <v>0</v>
      </c>
      <c r="H122" s="3">
        <f>SUM(H123:H124)</f>
        <v>18207200</v>
      </c>
      <c r="J122" s="31"/>
    </row>
    <row r="123" spans="2:10" s="25" customFormat="1" ht="15.75" x14ac:dyDescent="0.25">
      <c r="B123" s="4" t="s">
        <v>18</v>
      </c>
      <c r="C123" s="5">
        <v>0</v>
      </c>
      <c r="D123" s="5">
        <v>4729320</v>
      </c>
      <c r="E123" s="5">
        <v>706680</v>
      </c>
      <c r="F123" s="5">
        <v>9241200</v>
      </c>
      <c r="G123" s="5">
        <v>0</v>
      </c>
      <c r="H123" s="5">
        <v>14677200</v>
      </c>
      <c r="J123" s="29"/>
    </row>
    <row r="124" spans="2:10" s="25" customFormat="1" ht="15.75" x14ac:dyDescent="0.25">
      <c r="B124" s="4" t="s">
        <v>20</v>
      </c>
      <c r="C124" s="5">
        <v>0</v>
      </c>
      <c r="D124" s="5">
        <v>3530000</v>
      </c>
      <c r="E124" s="5">
        <v>0</v>
      </c>
      <c r="F124" s="5">
        <v>0</v>
      </c>
      <c r="G124" s="5">
        <v>0</v>
      </c>
      <c r="H124" s="5">
        <v>3530000</v>
      </c>
    </row>
    <row r="125" spans="2:10" s="25" customFormat="1" ht="15.75" x14ac:dyDescent="0.25">
      <c r="B125" s="10" t="s">
        <v>39</v>
      </c>
      <c r="C125" s="10">
        <f t="shared" ref="C125:G125" si="16">SUM(C126:C127)</f>
        <v>0</v>
      </c>
      <c r="D125" s="10">
        <f t="shared" si="16"/>
        <v>23038648</v>
      </c>
      <c r="E125" s="10">
        <f t="shared" si="16"/>
        <v>146521352</v>
      </c>
      <c r="F125" s="10">
        <f t="shared" si="16"/>
        <v>0</v>
      </c>
      <c r="G125" s="10">
        <f t="shared" si="16"/>
        <v>0</v>
      </c>
      <c r="H125" s="10">
        <f>SUM(H126:H127)</f>
        <v>169560000</v>
      </c>
    </row>
    <row r="126" spans="2:10" s="25" customFormat="1" ht="15.75" x14ac:dyDescent="0.25">
      <c r="B126" s="4" t="s">
        <v>41</v>
      </c>
      <c r="C126" s="5">
        <v>0</v>
      </c>
      <c r="D126" s="5">
        <v>23038648</v>
      </c>
      <c r="E126" s="5">
        <v>43701352</v>
      </c>
      <c r="F126" s="5">
        <v>0</v>
      </c>
      <c r="G126" s="5">
        <v>0</v>
      </c>
      <c r="H126" s="5">
        <v>66740000</v>
      </c>
    </row>
    <row r="127" spans="2:10" s="25" customFormat="1" ht="15.75" x14ac:dyDescent="0.25">
      <c r="B127" s="36" t="s">
        <v>42</v>
      </c>
      <c r="C127" s="37">
        <v>0</v>
      </c>
      <c r="D127" s="37">
        <v>0</v>
      </c>
      <c r="E127" s="37">
        <v>102820000</v>
      </c>
      <c r="F127" s="37">
        <v>0</v>
      </c>
      <c r="G127" s="37">
        <v>0</v>
      </c>
      <c r="H127" s="37">
        <v>102820000</v>
      </c>
      <c r="J127" s="29"/>
    </row>
    <row r="128" spans="2:10" s="25" customFormat="1" ht="15.75" x14ac:dyDescent="0.25">
      <c r="B128" s="3" t="s">
        <v>45</v>
      </c>
      <c r="C128" s="3">
        <f>SUM(C129)</f>
        <v>0</v>
      </c>
      <c r="D128" s="3">
        <f t="shared" ref="D128" si="17">SUM(D129)</f>
        <v>10280000</v>
      </c>
      <c r="E128" s="3">
        <f t="shared" ref="E128" si="18">SUM(E129)</f>
        <v>0</v>
      </c>
      <c r="F128" s="3">
        <f t="shared" ref="F128" si="19">SUM(F129)</f>
        <v>0</v>
      </c>
      <c r="G128" s="3">
        <f t="shared" ref="G128" si="20">SUM(G129)</f>
        <v>0</v>
      </c>
      <c r="H128" s="3">
        <f>SUM(H129)</f>
        <v>10280000</v>
      </c>
      <c r="J128" s="29"/>
    </row>
    <row r="129" spans="2:10" s="25" customFormat="1" ht="15.75" x14ac:dyDescent="0.25">
      <c r="B129" s="4" t="s">
        <v>81</v>
      </c>
      <c r="C129" s="5">
        <v>0</v>
      </c>
      <c r="D129" s="5">
        <v>10280000</v>
      </c>
      <c r="E129" s="5">
        <v>0</v>
      </c>
      <c r="F129" s="5">
        <v>0</v>
      </c>
      <c r="G129" s="5">
        <v>0</v>
      </c>
      <c r="H129" s="5">
        <v>10280000</v>
      </c>
      <c r="J129" s="29"/>
    </row>
    <row r="130" spans="2:10" s="25" customFormat="1" ht="15.75" x14ac:dyDescent="0.25">
      <c r="B130" s="10" t="s">
        <v>50</v>
      </c>
      <c r="C130" s="10">
        <f t="shared" ref="C130:H130" si="21">SUM(C131:C131)</f>
        <v>0</v>
      </c>
      <c r="D130" s="10">
        <f t="shared" si="21"/>
        <v>12095100</v>
      </c>
      <c r="E130" s="10">
        <f t="shared" si="21"/>
        <v>407700</v>
      </c>
      <c r="F130" s="10">
        <f t="shared" si="21"/>
        <v>0</v>
      </c>
      <c r="G130" s="10">
        <f t="shared" si="21"/>
        <v>0</v>
      </c>
      <c r="H130" s="10">
        <f t="shared" si="21"/>
        <v>12502800</v>
      </c>
      <c r="J130" s="29"/>
    </row>
    <row r="131" spans="2:10" s="25" customFormat="1" ht="15.75" x14ac:dyDescent="0.25">
      <c r="B131" s="36" t="s">
        <v>55</v>
      </c>
      <c r="C131" s="37">
        <v>0</v>
      </c>
      <c r="D131" s="37">
        <v>12095100</v>
      </c>
      <c r="E131" s="37">
        <v>407700</v>
      </c>
      <c r="F131" s="37">
        <v>0</v>
      </c>
      <c r="G131" s="37">
        <v>0</v>
      </c>
      <c r="H131" s="37">
        <v>12502800</v>
      </c>
      <c r="J131" s="29"/>
    </row>
    <row r="132" spans="2:10" s="25" customFormat="1" ht="16.5" thickBot="1" x14ac:dyDescent="0.3">
      <c r="B132" s="60" t="s">
        <v>106</v>
      </c>
      <c r="C132" s="61">
        <f>SUM(C130,C128,C125,C122)</f>
        <v>0</v>
      </c>
      <c r="D132" s="61">
        <f t="shared" ref="D132:G132" si="22">SUM(D130,D128,D125,D122)</f>
        <v>53673068</v>
      </c>
      <c r="E132" s="61">
        <f t="shared" si="22"/>
        <v>147635732</v>
      </c>
      <c r="F132" s="61">
        <f t="shared" si="22"/>
        <v>9241200</v>
      </c>
      <c r="G132" s="61">
        <f t="shared" si="22"/>
        <v>0</v>
      </c>
      <c r="H132" s="61">
        <f>SUM(H130,H128,H125,H122)</f>
        <v>210550000</v>
      </c>
      <c r="J132" s="29"/>
    </row>
    <row r="133" spans="2:10" s="56" customFormat="1" ht="19.5" customHeight="1" x14ac:dyDescent="0.25">
      <c r="B133" s="58" t="s">
        <v>107</v>
      </c>
      <c r="C133" s="59">
        <f>SUM(C99,C119,C132)</f>
        <v>5462960070</v>
      </c>
      <c r="D133" s="59">
        <f t="shared" ref="D133:G133" si="23">SUM(D99,D119,D132)</f>
        <v>1796397265</v>
      </c>
      <c r="E133" s="59">
        <f>SUM(E99,E119,E132)</f>
        <v>464928307</v>
      </c>
      <c r="F133" s="59">
        <f t="shared" si="23"/>
        <v>2810093351</v>
      </c>
      <c r="G133" s="59">
        <f t="shared" si="23"/>
        <v>107760000</v>
      </c>
      <c r="H133" s="59">
        <f>SUM(H99,H119,H132)</f>
        <v>10642138993</v>
      </c>
      <c r="J133" s="57"/>
    </row>
    <row r="134" spans="2:10" x14ac:dyDescent="0.25">
      <c r="J134" s="31"/>
    </row>
    <row r="135" spans="2:10" x14ac:dyDescent="0.25">
      <c r="E135" s="15"/>
      <c r="H135" s="16"/>
      <c r="J135" s="29"/>
    </row>
    <row r="136" spans="2:10" x14ac:dyDescent="0.25">
      <c r="J136" s="29"/>
    </row>
    <row r="137" spans="2:10" x14ac:dyDescent="0.25">
      <c r="J137" s="32"/>
    </row>
    <row r="138" spans="2:10" x14ac:dyDescent="0.25">
      <c r="J138" s="32"/>
    </row>
  </sheetData>
  <sheetProtection password="DA25" sheet="1" objects="1" scenarios="1"/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00"/>
  <sheetViews>
    <sheetView workbookViewId="0">
      <pane ySplit="2" topLeftCell="A3" activePane="bottomLeft" state="frozen"/>
      <selection pane="bottomLeft" activeCell="B1" sqref="B1:H1"/>
    </sheetView>
  </sheetViews>
  <sheetFormatPr defaultColWidth="8.85546875" defaultRowHeight="15" x14ac:dyDescent="0.25"/>
  <cols>
    <col min="1" max="1" width="2.28515625" customWidth="1"/>
    <col min="2" max="2" width="56.140625" customWidth="1"/>
    <col min="3" max="3" width="16.5703125" customWidth="1"/>
    <col min="4" max="4" width="17.85546875" customWidth="1"/>
    <col min="5" max="5" width="16.28515625" customWidth="1"/>
    <col min="6" max="6" width="17.140625" customWidth="1"/>
    <col min="7" max="7" width="16.28515625" customWidth="1"/>
    <col min="8" max="8" width="17.140625" customWidth="1"/>
    <col min="9" max="9" width="8.85546875" style="18"/>
  </cols>
  <sheetData>
    <row r="1" spans="1:10" ht="35.25" customHeight="1" x14ac:dyDescent="0.25">
      <c r="B1" s="87" t="s">
        <v>85</v>
      </c>
      <c r="C1" s="87"/>
      <c r="D1" s="87"/>
      <c r="E1" s="87"/>
      <c r="F1" s="87"/>
      <c r="G1" s="87"/>
      <c r="H1" s="87"/>
    </row>
    <row r="2" spans="1:10" ht="30.75" thickBot="1" x14ac:dyDescent="0.3">
      <c r="A2" s="22"/>
      <c r="B2" s="20" t="s">
        <v>87</v>
      </c>
      <c r="C2" s="21" t="s">
        <v>98</v>
      </c>
      <c r="D2" s="21" t="s">
        <v>88</v>
      </c>
      <c r="E2" s="21" t="s">
        <v>89</v>
      </c>
      <c r="F2" s="21" t="s">
        <v>99</v>
      </c>
      <c r="G2" s="21" t="s">
        <v>90</v>
      </c>
      <c r="H2" s="21" t="s">
        <v>0</v>
      </c>
    </row>
    <row r="3" spans="1:10" ht="15.75" thickTop="1" x14ac:dyDescent="0.25">
      <c r="B3" s="33" t="s">
        <v>137</v>
      </c>
      <c r="C3" s="17"/>
      <c r="D3" s="17"/>
      <c r="E3" s="17"/>
      <c r="F3" s="17"/>
      <c r="G3" s="17"/>
      <c r="H3" s="17"/>
      <c r="I3"/>
      <c r="J3" s="32"/>
    </row>
    <row r="4" spans="1:10" x14ac:dyDescent="0.25">
      <c r="B4" s="10" t="s">
        <v>17</v>
      </c>
      <c r="C4" s="3">
        <f>SUM(C5:C11)</f>
        <v>90507146</v>
      </c>
      <c r="D4" s="3">
        <f t="shared" ref="D4:G4" si="0">SUM(D5:D11)</f>
        <v>125981630</v>
      </c>
      <c r="E4" s="3">
        <f t="shared" si="0"/>
        <v>15586006</v>
      </c>
      <c r="F4" s="3">
        <f t="shared" si="0"/>
        <v>77854902</v>
      </c>
      <c r="G4" s="3">
        <f t="shared" si="0"/>
        <v>0</v>
      </c>
      <c r="H4" s="3">
        <f>SUM(C4:G4)</f>
        <v>309929684</v>
      </c>
    </row>
    <row r="5" spans="1:10" x14ac:dyDescent="0.25">
      <c r="B5" s="4" t="s">
        <v>18</v>
      </c>
      <c r="C5" s="5">
        <f>'By Fund'!C5+'By Fund'!C123+'By Fund'!C103</f>
        <v>55646614</v>
      </c>
      <c r="D5" s="5">
        <f>'By Fund'!D5+'By Fund'!D123+'By Fund'!D103</f>
        <v>92155916</v>
      </c>
      <c r="E5" s="5">
        <f>'By Fund'!E5+'By Fund'!E123+'By Fund'!E103</f>
        <v>3736006</v>
      </c>
      <c r="F5" s="5">
        <f>'By Fund'!F5+'By Fund'!F123+'By Fund'!F103</f>
        <v>77854902</v>
      </c>
      <c r="G5" s="5">
        <f>'By Fund'!G5+'By Fund'!G123+'By Fund'!G103</f>
        <v>0</v>
      </c>
      <c r="H5" s="5">
        <f t="shared" ref="H5:H72" si="1">SUM(C5:G5)</f>
        <v>229393438</v>
      </c>
    </row>
    <row r="6" spans="1:10" s="41" customFormat="1" x14ac:dyDescent="0.25">
      <c r="A6"/>
      <c r="B6" s="4" t="s">
        <v>19</v>
      </c>
      <c r="C6" s="5">
        <f>'By Fund'!C6+'By Fund'!C104</f>
        <v>16293513</v>
      </c>
      <c r="D6" s="5">
        <f>'By Fund'!D6+'By Fund'!D104</f>
        <v>7925419</v>
      </c>
      <c r="E6" s="5">
        <f>'By Fund'!E6+'By Fund'!E104</f>
        <v>11850000</v>
      </c>
      <c r="F6" s="5">
        <f>'By Fund'!F6+'By Fund'!F104</f>
        <v>0</v>
      </c>
      <c r="G6" s="5">
        <f>'By Fund'!G6+'By Fund'!G104</f>
        <v>0</v>
      </c>
      <c r="H6" s="5">
        <f t="shared" si="1"/>
        <v>36068932</v>
      </c>
      <c r="I6" s="40"/>
    </row>
    <row r="7" spans="1:10" x14ac:dyDescent="0.25">
      <c r="B7" s="4" t="s">
        <v>20</v>
      </c>
      <c r="C7" s="5">
        <f>'By Fund'!C7+'By Fund'!C124</f>
        <v>8735351</v>
      </c>
      <c r="D7" s="5">
        <f>'By Fund'!D7+'By Fund'!D124</f>
        <v>15547617</v>
      </c>
      <c r="E7" s="5">
        <f>'By Fund'!E7+'By Fund'!E124</f>
        <v>0</v>
      </c>
      <c r="F7" s="5">
        <f>'By Fund'!F7+'By Fund'!F124</f>
        <v>0</v>
      </c>
      <c r="G7" s="5">
        <f>'By Fund'!G7+'By Fund'!G124</f>
        <v>0</v>
      </c>
      <c r="H7" s="5">
        <f t="shared" si="1"/>
        <v>24282968</v>
      </c>
    </row>
    <row r="8" spans="1:10" x14ac:dyDescent="0.25">
      <c r="B8" s="4" t="s">
        <v>1</v>
      </c>
      <c r="C8" s="5">
        <f>'By Fund'!C8</f>
        <v>7865251</v>
      </c>
      <c r="D8" s="5">
        <f>'By Fund'!D8</f>
        <v>5805240</v>
      </c>
      <c r="E8" s="5">
        <f>'By Fund'!E8</f>
        <v>0</v>
      </c>
      <c r="F8" s="5">
        <f>'By Fund'!F8</f>
        <v>0</v>
      </c>
      <c r="G8" s="5">
        <f>'By Fund'!G8</f>
        <v>0</v>
      </c>
      <c r="H8" s="5">
        <f t="shared" si="1"/>
        <v>13670491</v>
      </c>
    </row>
    <row r="9" spans="1:10" ht="15" customHeight="1" x14ac:dyDescent="0.25">
      <c r="B9" s="4" t="s">
        <v>93</v>
      </c>
      <c r="C9" s="5">
        <f>'By Fund'!C9</f>
        <v>754166</v>
      </c>
      <c r="D9" s="5">
        <f>'By Fund'!D9</f>
        <v>1161048</v>
      </c>
      <c r="E9" s="5">
        <f>'By Fund'!E9</f>
        <v>0</v>
      </c>
      <c r="F9" s="5">
        <f>'By Fund'!F9</f>
        <v>0</v>
      </c>
      <c r="G9" s="5">
        <f>'By Fund'!G9</f>
        <v>0</v>
      </c>
      <c r="H9" s="5">
        <f t="shared" si="1"/>
        <v>1915214</v>
      </c>
    </row>
    <row r="10" spans="1:10" x14ac:dyDescent="0.25">
      <c r="B10" s="4" t="s">
        <v>21</v>
      </c>
      <c r="C10" s="5">
        <f>'By Fund'!C10</f>
        <v>1212251</v>
      </c>
      <c r="D10" s="5">
        <f>'By Fund'!D10</f>
        <v>1935080</v>
      </c>
      <c r="E10" s="5">
        <f>'By Fund'!E10</f>
        <v>0</v>
      </c>
      <c r="F10" s="5">
        <f>'By Fund'!F10</f>
        <v>0</v>
      </c>
      <c r="G10" s="5">
        <f>'By Fund'!G10</f>
        <v>0</v>
      </c>
      <c r="H10" s="5">
        <f t="shared" si="1"/>
        <v>3147331</v>
      </c>
    </row>
    <row r="11" spans="1:10" x14ac:dyDescent="0.25">
      <c r="B11" s="4" t="s">
        <v>22</v>
      </c>
      <c r="C11" s="5">
        <f>'By Fund'!C11</f>
        <v>0</v>
      </c>
      <c r="D11" s="5">
        <f>'By Fund'!D11</f>
        <v>1451310</v>
      </c>
      <c r="E11" s="5">
        <f>'By Fund'!E11</f>
        <v>0</v>
      </c>
      <c r="F11" s="5">
        <f>'By Fund'!F11</f>
        <v>0</v>
      </c>
      <c r="G11" s="5">
        <f>'By Fund'!G11</f>
        <v>0</v>
      </c>
      <c r="H11" s="5">
        <f t="shared" si="1"/>
        <v>1451310</v>
      </c>
    </row>
    <row r="12" spans="1:10" x14ac:dyDescent="0.25">
      <c r="B12" s="10" t="s">
        <v>23</v>
      </c>
      <c r="C12" s="10">
        <f>SUM(C13:C25)-C15</f>
        <v>113825193</v>
      </c>
      <c r="D12" s="10">
        <f t="shared" ref="D12:H12" si="2">SUM(D13:D25)-D15</f>
        <v>101564532</v>
      </c>
      <c r="E12" s="10">
        <f t="shared" si="2"/>
        <v>28448400</v>
      </c>
      <c r="F12" s="10">
        <f t="shared" si="2"/>
        <v>25589175</v>
      </c>
      <c r="G12" s="10">
        <f t="shared" si="2"/>
        <v>0</v>
      </c>
      <c r="H12" s="10">
        <f t="shared" si="2"/>
        <v>269427300</v>
      </c>
    </row>
    <row r="13" spans="1:10" x14ac:dyDescent="0.25">
      <c r="B13" s="4" t="s">
        <v>24</v>
      </c>
      <c r="C13" s="5">
        <f>'By Fund'!C13+'By Fund'!C106</f>
        <v>22630530</v>
      </c>
      <c r="D13" s="5">
        <f>'By Fund'!D13+'By Fund'!D106</f>
        <v>8299196</v>
      </c>
      <c r="E13" s="5">
        <f>'By Fund'!E13+'By Fund'!E106</f>
        <v>0</v>
      </c>
      <c r="F13" s="5">
        <f>'By Fund'!F13+'By Fund'!F106</f>
        <v>0</v>
      </c>
      <c r="G13" s="5">
        <f>'By Fund'!G13+'By Fund'!G106</f>
        <v>0</v>
      </c>
      <c r="H13" s="5">
        <f t="shared" si="1"/>
        <v>30929726</v>
      </c>
    </row>
    <row r="14" spans="1:10" s="41" customFormat="1" x14ac:dyDescent="0.25">
      <c r="A14"/>
      <c r="B14" s="4" t="s">
        <v>25</v>
      </c>
      <c r="C14" s="5">
        <f>'By Fund'!C14</f>
        <v>14914191</v>
      </c>
      <c r="D14" s="5">
        <f>'By Fund'!D14</f>
        <v>21285880</v>
      </c>
      <c r="E14" s="5">
        <f>'By Fund'!E14</f>
        <v>0</v>
      </c>
      <c r="F14" s="5">
        <f>'By Fund'!F14</f>
        <v>0</v>
      </c>
      <c r="G14" s="5">
        <f>'By Fund'!G14</f>
        <v>0</v>
      </c>
      <c r="H14" s="5">
        <f t="shared" si="1"/>
        <v>36200071</v>
      </c>
      <c r="I14" s="40"/>
    </row>
    <row r="15" spans="1:10" s="41" customFormat="1" x14ac:dyDescent="0.25">
      <c r="A15"/>
      <c r="B15" s="4" t="s">
        <v>139</v>
      </c>
      <c r="C15" s="5">
        <f>SUM(C16:C17)</f>
        <v>11506321</v>
      </c>
      <c r="D15" s="5">
        <f t="shared" ref="D15:H15" si="3">SUM(D16:D17)</f>
        <v>14842080</v>
      </c>
      <c r="E15" s="5">
        <f t="shared" si="3"/>
        <v>27698400</v>
      </c>
      <c r="F15" s="5">
        <f t="shared" si="3"/>
        <v>25589175</v>
      </c>
      <c r="G15" s="5">
        <f t="shared" si="3"/>
        <v>0</v>
      </c>
      <c r="H15" s="5">
        <f t="shared" si="3"/>
        <v>79635976</v>
      </c>
      <c r="I15" s="40"/>
    </row>
    <row r="16" spans="1:10" x14ac:dyDescent="0.25">
      <c r="B16" s="63" t="s">
        <v>91</v>
      </c>
      <c r="C16" s="8">
        <f>'By Fund'!C16+'By Fund'!C107</f>
        <v>2787243</v>
      </c>
      <c r="D16" s="8">
        <f>'By Fund'!D16+'By Fund'!D107</f>
        <v>9036840</v>
      </c>
      <c r="E16" s="8">
        <f>'By Fund'!E16+'By Fund'!E107</f>
        <v>27698400</v>
      </c>
      <c r="F16" s="8">
        <f>'By Fund'!F16+'By Fund'!F107</f>
        <v>0</v>
      </c>
      <c r="G16" s="8">
        <f>'By Fund'!G16+'By Fund'!G107</f>
        <v>0</v>
      </c>
      <c r="H16" s="8">
        <f t="shared" si="1"/>
        <v>39522483</v>
      </c>
    </row>
    <row r="17" spans="1:9" x14ac:dyDescent="0.25">
      <c r="B17" s="63" t="s">
        <v>92</v>
      </c>
      <c r="C17" s="8">
        <f>'By Fund'!C17</f>
        <v>8719078</v>
      </c>
      <c r="D17" s="8">
        <f>'By Fund'!D17</f>
        <v>5805240</v>
      </c>
      <c r="E17" s="8">
        <f>'By Fund'!E17</f>
        <v>0</v>
      </c>
      <c r="F17" s="8">
        <f>'By Fund'!F17</f>
        <v>25589175</v>
      </c>
      <c r="G17" s="8">
        <f>'By Fund'!G17</f>
        <v>0</v>
      </c>
      <c r="H17" s="8">
        <f t="shared" si="1"/>
        <v>40113493</v>
      </c>
    </row>
    <row r="18" spans="1:9" x14ac:dyDescent="0.25">
      <c r="B18" s="4" t="s">
        <v>26</v>
      </c>
      <c r="C18" s="5">
        <f>'By Fund'!C18</f>
        <v>7476822</v>
      </c>
      <c r="D18" s="5">
        <f>'By Fund'!D18</f>
        <v>13170640</v>
      </c>
      <c r="E18" s="5">
        <f>'By Fund'!E18</f>
        <v>0</v>
      </c>
      <c r="F18" s="5">
        <f>'By Fund'!F18</f>
        <v>0</v>
      </c>
      <c r="G18" s="5">
        <f>'By Fund'!G18</f>
        <v>0</v>
      </c>
      <c r="H18" s="5">
        <f t="shared" si="1"/>
        <v>20647462</v>
      </c>
    </row>
    <row r="19" spans="1:9" x14ac:dyDescent="0.25">
      <c r="B19" s="4" t="s">
        <v>27</v>
      </c>
      <c r="C19" s="8">
        <f>'By Fund'!C19+'By Fund'!C108</f>
        <v>9839949</v>
      </c>
      <c r="D19" s="8">
        <f>'By Fund'!D19+'By Fund'!D108</f>
        <v>10650007</v>
      </c>
      <c r="E19" s="8">
        <f>'By Fund'!E19+'By Fund'!E108</f>
        <v>750000</v>
      </c>
      <c r="F19" s="8">
        <f>'By Fund'!F19+'By Fund'!F108</f>
        <v>0</v>
      </c>
      <c r="G19" s="8">
        <f>'By Fund'!G19+'By Fund'!G108</f>
        <v>0</v>
      </c>
      <c r="H19" s="8">
        <f t="shared" si="1"/>
        <v>21239956</v>
      </c>
    </row>
    <row r="20" spans="1:9" x14ac:dyDescent="0.25">
      <c r="B20" s="4" t="s">
        <v>28</v>
      </c>
      <c r="C20" s="5">
        <f>'By Fund'!C20</f>
        <v>11016928</v>
      </c>
      <c r="D20" s="5">
        <f>'By Fund'!D20</f>
        <v>7740320</v>
      </c>
      <c r="E20" s="5">
        <f>'By Fund'!E20</f>
        <v>0</v>
      </c>
      <c r="F20" s="5">
        <f>'By Fund'!F20</f>
        <v>0</v>
      </c>
      <c r="G20" s="5">
        <f>'By Fund'!G20</f>
        <v>0</v>
      </c>
      <c r="H20" s="5">
        <f t="shared" si="1"/>
        <v>18757248</v>
      </c>
    </row>
    <row r="21" spans="1:9" x14ac:dyDescent="0.25">
      <c r="B21" s="4" t="s">
        <v>29</v>
      </c>
      <c r="C21" s="5">
        <f>'By Fund'!C21</f>
        <v>15430550</v>
      </c>
      <c r="D21" s="5">
        <f>'By Fund'!D21</f>
        <v>6238573</v>
      </c>
      <c r="E21" s="5">
        <f>'By Fund'!E21</f>
        <v>0</v>
      </c>
      <c r="F21" s="5">
        <f>'By Fund'!F21</f>
        <v>0</v>
      </c>
      <c r="G21" s="5">
        <f>'By Fund'!G21</f>
        <v>0</v>
      </c>
      <c r="H21" s="5">
        <f t="shared" si="1"/>
        <v>21669123</v>
      </c>
    </row>
    <row r="22" spans="1:9" x14ac:dyDescent="0.25">
      <c r="B22" s="4" t="s">
        <v>2</v>
      </c>
      <c r="C22" s="5">
        <f>'By Fund'!C22</f>
        <v>3135877</v>
      </c>
      <c r="D22" s="5">
        <f>'By Fund'!D22</f>
        <v>4837700</v>
      </c>
      <c r="E22" s="5">
        <f>'By Fund'!E22</f>
        <v>0</v>
      </c>
      <c r="F22" s="5">
        <f>'By Fund'!F22</f>
        <v>0</v>
      </c>
      <c r="G22" s="5">
        <f>'By Fund'!G22</f>
        <v>0</v>
      </c>
      <c r="H22" s="5">
        <f t="shared" si="1"/>
        <v>7973577</v>
      </c>
    </row>
    <row r="23" spans="1:9" x14ac:dyDescent="0.25">
      <c r="B23" s="4" t="s">
        <v>30</v>
      </c>
      <c r="C23" s="5">
        <f>'By Fund'!C23</f>
        <v>15066342</v>
      </c>
      <c r="D23" s="5">
        <f>'By Fund'!D23</f>
        <v>4984317</v>
      </c>
      <c r="E23" s="5">
        <f>'By Fund'!E23</f>
        <v>0</v>
      </c>
      <c r="F23" s="5">
        <f>'By Fund'!F23</f>
        <v>0</v>
      </c>
      <c r="G23" s="5">
        <f>'By Fund'!G23</f>
        <v>0</v>
      </c>
      <c r="H23" s="5">
        <f t="shared" si="1"/>
        <v>20050659</v>
      </c>
    </row>
    <row r="24" spans="1:9" x14ac:dyDescent="0.25">
      <c r="B24" s="4" t="s">
        <v>31</v>
      </c>
      <c r="C24" s="5">
        <f>'By Fund'!C24</f>
        <v>2694130</v>
      </c>
      <c r="D24" s="5">
        <f>'By Fund'!D24</f>
        <v>2902620</v>
      </c>
      <c r="E24" s="5">
        <f>'By Fund'!E24</f>
        <v>0</v>
      </c>
      <c r="F24" s="5">
        <f>'By Fund'!F24</f>
        <v>0</v>
      </c>
      <c r="G24" s="5">
        <f>'By Fund'!G24</f>
        <v>0</v>
      </c>
      <c r="H24" s="5">
        <f t="shared" si="1"/>
        <v>5596750</v>
      </c>
    </row>
    <row r="25" spans="1:9" x14ac:dyDescent="0.25">
      <c r="B25" s="6" t="s">
        <v>3</v>
      </c>
      <c r="C25" s="7">
        <f>'By Fund'!C25</f>
        <v>113553</v>
      </c>
      <c r="D25" s="7">
        <f>'By Fund'!D25</f>
        <v>6613199</v>
      </c>
      <c r="E25" s="7">
        <f>'By Fund'!E25</f>
        <v>0</v>
      </c>
      <c r="F25" s="7">
        <f>'By Fund'!F25</f>
        <v>0</v>
      </c>
      <c r="G25" s="7">
        <f>'By Fund'!G25</f>
        <v>0</v>
      </c>
      <c r="H25" s="7">
        <f t="shared" si="1"/>
        <v>6726752</v>
      </c>
    </row>
    <row r="26" spans="1:9" x14ac:dyDescent="0.25">
      <c r="B26" s="3" t="s">
        <v>32</v>
      </c>
      <c r="C26" s="3">
        <f>SUM(C28:C29)</f>
        <v>302690026</v>
      </c>
      <c r="D26" s="3">
        <f t="shared" ref="D26:F26" si="4">SUM(D28:D29)</f>
        <v>24071175</v>
      </c>
      <c r="E26" s="3">
        <f t="shared" si="4"/>
        <v>0</v>
      </c>
      <c r="F26" s="3">
        <f t="shared" si="4"/>
        <v>350153145</v>
      </c>
      <c r="G26" s="3">
        <f>SUM(G28:G29)</f>
        <v>0</v>
      </c>
      <c r="H26" s="3">
        <f t="shared" si="1"/>
        <v>676914346</v>
      </c>
    </row>
    <row r="27" spans="1:9" x14ac:dyDescent="0.25">
      <c r="B27" s="4" t="s">
        <v>135</v>
      </c>
      <c r="C27" s="5">
        <f>SUM(C28:C29)</f>
        <v>302690026</v>
      </c>
      <c r="D27" s="5">
        <f t="shared" ref="D27:H27" si="5">SUM(D28:D29)</f>
        <v>24071175</v>
      </c>
      <c r="E27" s="5">
        <f t="shared" si="5"/>
        <v>0</v>
      </c>
      <c r="F27" s="5">
        <f t="shared" si="5"/>
        <v>350153145</v>
      </c>
      <c r="G27" s="5">
        <f t="shared" si="5"/>
        <v>0</v>
      </c>
      <c r="H27" s="5">
        <f t="shared" si="5"/>
        <v>676914346</v>
      </c>
    </row>
    <row r="28" spans="1:9" x14ac:dyDescent="0.25">
      <c r="B28" s="63" t="s">
        <v>33</v>
      </c>
      <c r="C28" s="8">
        <f>'By Fund'!C28</f>
        <v>25792855</v>
      </c>
      <c r="D28" s="8">
        <f>'By Fund'!D28</f>
        <v>12094987</v>
      </c>
      <c r="E28" s="8">
        <f>'By Fund'!E28</f>
        <v>0</v>
      </c>
      <c r="F28" s="8">
        <f>'By Fund'!F28</f>
        <v>350153145</v>
      </c>
      <c r="G28" s="8">
        <f>'By Fund'!G28</f>
        <v>0</v>
      </c>
      <c r="H28" s="8">
        <f t="shared" si="1"/>
        <v>388040987</v>
      </c>
    </row>
    <row r="29" spans="1:9" x14ac:dyDescent="0.25">
      <c r="B29" s="64" t="s">
        <v>34</v>
      </c>
      <c r="C29" s="8">
        <f>'By Fund'!C29</f>
        <v>276897171</v>
      </c>
      <c r="D29" s="8">
        <f>'By Fund'!D29</f>
        <v>11976188</v>
      </c>
      <c r="E29" s="8">
        <f>'By Fund'!E29</f>
        <v>0</v>
      </c>
      <c r="F29" s="8">
        <f>'By Fund'!F29</f>
        <v>0</v>
      </c>
      <c r="G29" s="8">
        <f>'By Fund'!G29</f>
        <v>0</v>
      </c>
      <c r="H29" s="8">
        <f t="shared" si="1"/>
        <v>288873359</v>
      </c>
    </row>
    <row r="30" spans="1:9" x14ac:dyDescent="0.25">
      <c r="B30" s="3" t="s">
        <v>35</v>
      </c>
      <c r="C30" s="10">
        <f t="shared" ref="C30:F30" si="6">SUM(C31:C33)</f>
        <v>32218181</v>
      </c>
      <c r="D30" s="10">
        <f t="shared" si="6"/>
        <v>50213820</v>
      </c>
      <c r="E30" s="10">
        <f t="shared" si="6"/>
        <v>2275000</v>
      </c>
      <c r="F30" s="10">
        <f t="shared" si="6"/>
        <v>252045868</v>
      </c>
      <c r="G30" s="10">
        <f>SUM(G31:G33)</f>
        <v>0</v>
      </c>
      <c r="H30" s="10">
        <f t="shared" si="1"/>
        <v>336752869</v>
      </c>
    </row>
    <row r="31" spans="1:9" s="41" customFormat="1" x14ac:dyDescent="0.25">
      <c r="A31"/>
      <c r="B31" s="4" t="s">
        <v>36</v>
      </c>
      <c r="C31" s="5">
        <f>'By Fund'!C31+'By Fund'!C110</f>
        <v>26013450</v>
      </c>
      <c r="D31" s="5">
        <f>'By Fund'!D31+'By Fund'!D110</f>
        <v>43780960</v>
      </c>
      <c r="E31" s="5">
        <f>'By Fund'!E31+'By Fund'!E110</f>
        <v>0</v>
      </c>
      <c r="F31" s="5">
        <f>'By Fund'!F31+'By Fund'!F110</f>
        <v>252045868</v>
      </c>
      <c r="G31" s="5">
        <f>'By Fund'!G31+'By Fund'!G110</f>
        <v>0</v>
      </c>
      <c r="H31" s="5">
        <f t="shared" si="1"/>
        <v>321840278</v>
      </c>
      <c r="I31" s="40"/>
    </row>
    <row r="32" spans="1:9" x14ac:dyDescent="0.25">
      <c r="B32" s="4" t="s">
        <v>37</v>
      </c>
      <c r="C32" s="5">
        <f>'By Fund'!C32</f>
        <v>5156713</v>
      </c>
      <c r="D32" s="5">
        <f>'By Fund'!D32</f>
        <v>3870160</v>
      </c>
      <c r="E32" s="5">
        <f>'By Fund'!E32</f>
        <v>0</v>
      </c>
      <c r="F32" s="5">
        <f>'By Fund'!F32</f>
        <v>0</v>
      </c>
      <c r="G32" s="5">
        <f>'By Fund'!G32</f>
        <v>0</v>
      </c>
      <c r="H32" s="5">
        <f t="shared" si="1"/>
        <v>9026873</v>
      </c>
    </row>
    <row r="33" spans="1:9" x14ac:dyDescent="0.25">
      <c r="B33" s="4" t="s">
        <v>38</v>
      </c>
      <c r="C33" s="5">
        <f>'By Fund'!C33</f>
        <v>1048018</v>
      </c>
      <c r="D33" s="5">
        <f>'By Fund'!D33</f>
        <v>2562700</v>
      </c>
      <c r="E33" s="5">
        <f>'By Fund'!E33</f>
        <v>2275000</v>
      </c>
      <c r="F33" s="5">
        <f>'By Fund'!F33</f>
        <v>0</v>
      </c>
      <c r="G33" s="5">
        <f>'By Fund'!G33</f>
        <v>0</v>
      </c>
      <c r="H33" s="5">
        <f t="shared" si="1"/>
        <v>5885718</v>
      </c>
    </row>
    <row r="34" spans="1:9" x14ac:dyDescent="0.25">
      <c r="B34" s="10" t="s">
        <v>39</v>
      </c>
      <c r="C34" s="10">
        <f>SUM(C35:C40)-C36</f>
        <v>31321025</v>
      </c>
      <c r="D34" s="10">
        <f t="shared" ref="D34:H34" si="7">SUM(D35:D40)-D36</f>
        <v>72563976</v>
      </c>
      <c r="E34" s="10">
        <f t="shared" si="7"/>
        <v>292083376</v>
      </c>
      <c r="F34" s="10">
        <f t="shared" si="7"/>
        <v>0</v>
      </c>
      <c r="G34" s="10">
        <f t="shared" si="7"/>
        <v>0</v>
      </c>
      <c r="H34" s="10">
        <f t="shared" si="7"/>
        <v>395968377</v>
      </c>
    </row>
    <row r="35" spans="1:9" s="41" customFormat="1" x14ac:dyDescent="0.25">
      <c r="A35"/>
      <c r="B35" s="4" t="s">
        <v>40</v>
      </c>
      <c r="C35" s="5">
        <f>'By Fund'!C35</f>
        <v>7156610</v>
      </c>
      <c r="D35" s="5">
        <f>'By Fund'!D35</f>
        <v>4837700</v>
      </c>
      <c r="E35" s="5">
        <f>'By Fund'!E35</f>
        <v>15000000</v>
      </c>
      <c r="F35" s="5">
        <f>'By Fund'!F35</f>
        <v>0</v>
      </c>
      <c r="G35" s="5">
        <f>'By Fund'!G35</f>
        <v>0</v>
      </c>
      <c r="H35" s="5">
        <f t="shared" si="1"/>
        <v>26994310</v>
      </c>
      <c r="I35" s="40"/>
    </row>
    <row r="36" spans="1:9" s="41" customFormat="1" x14ac:dyDescent="0.25">
      <c r="A36"/>
      <c r="B36" s="4" t="s">
        <v>138</v>
      </c>
      <c r="C36" s="5">
        <f>SUM(C37:C38)</f>
        <v>16288707</v>
      </c>
      <c r="D36" s="5">
        <f t="shared" ref="D36:H36" si="8">SUM(D37:D38)</f>
        <v>52052128</v>
      </c>
      <c r="E36" s="5">
        <f t="shared" si="8"/>
        <v>264159084</v>
      </c>
      <c r="F36" s="5">
        <f t="shared" si="8"/>
        <v>0</v>
      </c>
      <c r="G36" s="5">
        <f t="shared" si="8"/>
        <v>0</v>
      </c>
      <c r="H36" s="5">
        <f t="shared" si="8"/>
        <v>332499919</v>
      </c>
      <c r="I36" s="40"/>
    </row>
    <row r="37" spans="1:9" x14ac:dyDescent="0.25">
      <c r="B37" s="63" t="s">
        <v>41</v>
      </c>
      <c r="C37" s="5">
        <f>'By Fund'!C37+'By Fund'!C112+'By Fund'!C126</f>
        <v>3029516</v>
      </c>
      <c r="D37" s="5">
        <f>'By Fund'!D37+'By Fund'!D112+'By Fund'!D126</f>
        <v>31516888</v>
      </c>
      <c r="E37" s="5">
        <f>'By Fund'!E37+'By Fund'!E112+'By Fund'!E126</f>
        <v>147339084</v>
      </c>
      <c r="F37" s="5">
        <f>'By Fund'!F37+'By Fund'!F112+'By Fund'!F126</f>
        <v>0</v>
      </c>
      <c r="G37" s="5">
        <f>'By Fund'!G37+'By Fund'!G112+'By Fund'!G126</f>
        <v>0</v>
      </c>
      <c r="H37" s="8">
        <f t="shared" si="1"/>
        <v>181885488</v>
      </c>
    </row>
    <row r="38" spans="1:9" x14ac:dyDescent="0.25">
      <c r="B38" s="63" t="s">
        <v>42</v>
      </c>
      <c r="C38" s="5">
        <f>'By Fund'!C38+'By Fund'!C113+'By Fund'!C127</f>
        <v>13259191</v>
      </c>
      <c r="D38" s="5">
        <f>'By Fund'!D38+'By Fund'!D113+'By Fund'!D127</f>
        <v>20535240</v>
      </c>
      <c r="E38" s="5">
        <f>'By Fund'!E38+'By Fund'!E113+'By Fund'!E127</f>
        <v>116820000</v>
      </c>
      <c r="F38" s="5">
        <f>'By Fund'!F38+'By Fund'!F113+'By Fund'!F127</f>
        <v>0</v>
      </c>
      <c r="G38" s="5">
        <f>'By Fund'!G38+'By Fund'!G113+'By Fund'!G127</f>
        <v>0</v>
      </c>
      <c r="H38" s="8">
        <f t="shared" si="1"/>
        <v>150614431</v>
      </c>
    </row>
    <row r="39" spans="1:9" x14ac:dyDescent="0.25">
      <c r="B39" s="4" t="s">
        <v>43</v>
      </c>
      <c r="C39" s="5">
        <f>'By Fund'!C39</f>
        <v>0</v>
      </c>
      <c r="D39" s="5">
        <f>'By Fund'!D39</f>
        <v>4837700</v>
      </c>
      <c r="E39" s="5">
        <f>'By Fund'!E39</f>
        <v>12000000</v>
      </c>
      <c r="F39" s="5">
        <f>'By Fund'!F39</f>
        <v>0</v>
      </c>
      <c r="G39" s="5">
        <f>'By Fund'!G39</f>
        <v>0</v>
      </c>
      <c r="H39" s="5">
        <f t="shared" si="1"/>
        <v>16837700</v>
      </c>
    </row>
    <row r="40" spans="1:9" s="41" customFormat="1" x14ac:dyDescent="0.25">
      <c r="A40"/>
      <c r="B40" s="4" t="s">
        <v>44</v>
      </c>
      <c r="C40" s="5">
        <f>'By Fund'!C40</f>
        <v>7875708</v>
      </c>
      <c r="D40" s="5">
        <f>'By Fund'!D40</f>
        <v>10836448</v>
      </c>
      <c r="E40" s="5">
        <f>'By Fund'!E40</f>
        <v>924292</v>
      </c>
      <c r="F40" s="5">
        <f>'By Fund'!F40</f>
        <v>0</v>
      </c>
      <c r="G40" s="5">
        <f>'By Fund'!G40</f>
        <v>0</v>
      </c>
      <c r="H40" s="5">
        <f t="shared" si="1"/>
        <v>19636448</v>
      </c>
      <c r="I40" s="40"/>
    </row>
    <row r="41" spans="1:9" x14ac:dyDescent="0.25">
      <c r="B41" s="10" t="s">
        <v>45</v>
      </c>
      <c r="C41" s="10">
        <f>SUM(C42:C49)-C43</f>
        <v>68684420</v>
      </c>
      <c r="D41" s="10">
        <f t="shared" ref="D41:H41" si="9">SUM(D42:D49)-D43</f>
        <v>59874007</v>
      </c>
      <c r="E41" s="10">
        <f t="shared" si="9"/>
        <v>0</v>
      </c>
      <c r="F41" s="10">
        <f t="shared" si="9"/>
        <v>245715581</v>
      </c>
      <c r="G41" s="10">
        <f t="shared" si="9"/>
        <v>0</v>
      </c>
      <c r="H41" s="10">
        <f t="shared" si="9"/>
        <v>374274008</v>
      </c>
    </row>
    <row r="42" spans="1:9" x14ac:dyDescent="0.25">
      <c r="B42" s="4" t="s">
        <v>81</v>
      </c>
      <c r="C42" s="5">
        <f>'By Fund'!C42+'By Fund'!C115+'By Fund'!C129</f>
        <v>14437493</v>
      </c>
      <c r="D42" s="5">
        <f>'By Fund'!D42+'By Fund'!D115+'By Fund'!D129</f>
        <v>28700007</v>
      </c>
      <c r="E42" s="5">
        <f>'By Fund'!E42+'By Fund'!E115+'By Fund'!E129</f>
        <v>0</v>
      </c>
      <c r="F42" s="5">
        <f>'By Fund'!F42+'By Fund'!F115+'By Fund'!F129</f>
        <v>38422659</v>
      </c>
      <c r="G42" s="5">
        <f>'By Fund'!G42+'By Fund'!G115+'By Fund'!G129</f>
        <v>0</v>
      </c>
      <c r="H42" s="5">
        <f t="shared" si="1"/>
        <v>81560159</v>
      </c>
    </row>
    <row r="43" spans="1:9" x14ac:dyDescent="0.25">
      <c r="B43" s="4" t="s">
        <v>136</v>
      </c>
      <c r="C43" s="5">
        <f>SUM(C44:C45)</f>
        <v>43373328</v>
      </c>
      <c r="D43" s="5">
        <f t="shared" ref="D43:H43" si="10">SUM(D44:D45)</f>
        <v>11456966</v>
      </c>
      <c r="E43" s="5">
        <f t="shared" si="10"/>
        <v>0</v>
      </c>
      <c r="F43" s="5">
        <f t="shared" si="10"/>
        <v>200158024</v>
      </c>
      <c r="G43" s="5">
        <f t="shared" si="10"/>
        <v>0</v>
      </c>
      <c r="H43" s="5">
        <f t="shared" si="10"/>
        <v>254988318</v>
      </c>
    </row>
    <row r="44" spans="1:9" s="69" customFormat="1" x14ac:dyDescent="0.25">
      <c r="B44" s="62" t="s">
        <v>94</v>
      </c>
      <c r="C44" s="8">
        <f>'By Fund'!C44</f>
        <v>3405284</v>
      </c>
      <c r="D44" s="8">
        <f>'By Fund'!D44</f>
        <v>5653289</v>
      </c>
      <c r="E44" s="8">
        <f>'By Fund'!E44</f>
        <v>0</v>
      </c>
      <c r="F44" s="8">
        <f>'By Fund'!F44</f>
        <v>0</v>
      </c>
      <c r="G44" s="8">
        <f>'By Fund'!G44</f>
        <v>0</v>
      </c>
      <c r="H44" s="8">
        <f t="shared" si="1"/>
        <v>9058573</v>
      </c>
      <c r="I44" s="70"/>
    </row>
    <row r="45" spans="1:9" s="69" customFormat="1" x14ac:dyDescent="0.25">
      <c r="B45" s="62" t="s">
        <v>95</v>
      </c>
      <c r="C45" s="8">
        <f>'By Fund'!C45</f>
        <v>39968044</v>
      </c>
      <c r="D45" s="8">
        <f>'By Fund'!D45</f>
        <v>5803677</v>
      </c>
      <c r="E45" s="8">
        <f>'By Fund'!E45</f>
        <v>0</v>
      </c>
      <c r="F45" s="8">
        <f>'By Fund'!F45</f>
        <v>200158024</v>
      </c>
      <c r="G45" s="8">
        <f>'By Fund'!G45</f>
        <v>0</v>
      </c>
      <c r="H45" s="8">
        <f t="shared" si="1"/>
        <v>245929745</v>
      </c>
      <c r="I45" s="70"/>
    </row>
    <row r="46" spans="1:9" x14ac:dyDescent="0.25">
      <c r="B46" s="4" t="s">
        <v>46</v>
      </c>
      <c r="C46" s="5">
        <f>'By Fund'!C46</f>
        <v>3971209</v>
      </c>
      <c r="D46" s="5">
        <f>'By Fund'!D46</f>
        <v>10041634</v>
      </c>
      <c r="E46" s="5">
        <f>'By Fund'!E46</f>
        <v>0</v>
      </c>
      <c r="F46" s="5">
        <f>'By Fund'!F46</f>
        <v>0</v>
      </c>
      <c r="G46" s="5">
        <f>'By Fund'!G46</f>
        <v>0</v>
      </c>
      <c r="H46" s="5">
        <f t="shared" si="1"/>
        <v>14012843</v>
      </c>
    </row>
    <row r="47" spans="1:9" s="41" customFormat="1" x14ac:dyDescent="0.25">
      <c r="A47"/>
      <c r="B47" s="4" t="s">
        <v>47</v>
      </c>
      <c r="C47" s="5">
        <f>'By Fund'!C47</f>
        <v>4198797</v>
      </c>
      <c r="D47" s="5">
        <f>'By Fund'!D47</f>
        <v>5805240</v>
      </c>
      <c r="E47" s="5">
        <f>'By Fund'!E47</f>
        <v>0</v>
      </c>
      <c r="F47" s="5">
        <f>'By Fund'!F47</f>
        <v>7134898</v>
      </c>
      <c r="G47" s="5">
        <f>'By Fund'!G47</f>
        <v>0</v>
      </c>
      <c r="H47" s="5">
        <f t="shared" si="1"/>
        <v>17138935</v>
      </c>
      <c r="I47" s="40"/>
    </row>
    <row r="48" spans="1:9" x14ac:dyDescent="0.25">
      <c r="B48" s="4" t="s">
        <v>48</v>
      </c>
      <c r="C48" s="5">
        <f>'By Fund'!C48</f>
        <v>1700723</v>
      </c>
      <c r="D48" s="5">
        <f>'By Fund'!D48</f>
        <v>2418850</v>
      </c>
      <c r="E48" s="5">
        <f>'By Fund'!E48</f>
        <v>0</v>
      </c>
      <c r="F48" s="5">
        <f>'By Fund'!F48</f>
        <v>0</v>
      </c>
      <c r="G48" s="5">
        <f>'By Fund'!G48</f>
        <v>0</v>
      </c>
      <c r="H48" s="5">
        <f t="shared" si="1"/>
        <v>4119573</v>
      </c>
    </row>
    <row r="49" spans="1:9" x14ac:dyDescent="0.25">
      <c r="B49" s="4" t="s">
        <v>49</v>
      </c>
      <c r="C49" s="5">
        <f>'By Fund'!C49</f>
        <v>1002870</v>
      </c>
      <c r="D49" s="5">
        <f>'By Fund'!D49</f>
        <v>1451310</v>
      </c>
      <c r="E49" s="5">
        <f>'By Fund'!E49</f>
        <v>0</v>
      </c>
      <c r="F49" s="5">
        <f>'By Fund'!F49</f>
        <v>0</v>
      </c>
      <c r="G49" s="5">
        <f>'By Fund'!G49</f>
        <v>0</v>
      </c>
      <c r="H49" s="5">
        <f t="shared" si="1"/>
        <v>2454180</v>
      </c>
    </row>
    <row r="50" spans="1:9" x14ac:dyDescent="0.25">
      <c r="B50" s="10" t="s">
        <v>50</v>
      </c>
      <c r="C50" s="10">
        <f t="shared" ref="C50:F50" si="11">SUM(C51:C65)</f>
        <v>461773131</v>
      </c>
      <c r="D50" s="10">
        <f t="shared" si="11"/>
        <v>425379400</v>
      </c>
      <c r="E50" s="10">
        <f t="shared" si="11"/>
        <v>18535525</v>
      </c>
      <c r="F50" s="10">
        <f t="shared" si="11"/>
        <v>580128</v>
      </c>
      <c r="G50" s="10">
        <f>SUM(G51:G65)</f>
        <v>7760000</v>
      </c>
      <c r="H50" s="10">
        <f t="shared" si="1"/>
        <v>914028184</v>
      </c>
    </row>
    <row r="51" spans="1:9" x14ac:dyDescent="0.25">
      <c r="B51" s="4" t="s">
        <v>6</v>
      </c>
      <c r="C51" s="5">
        <f>'By Fund'!C51</f>
        <v>52360619</v>
      </c>
      <c r="D51" s="5">
        <f>'By Fund'!D51</f>
        <v>135455600</v>
      </c>
      <c r="E51" s="5">
        <f>'By Fund'!E51</f>
        <v>0</v>
      </c>
      <c r="F51" s="5">
        <f>'By Fund'!F51</f>
        <v>0</v>
      </c>
      <c r="G51" s="5">
        <f>'By Fund'!G51</f>
        <v>7760000</v>
      </c>
      <c r="H51" s="5">
        <f t="shared" si="1"/>
        <v>195576219</v>
      </c>
    </row>
    <row r="52" spans="1:9" x14ac:dyDescent="0.25">
      <c r="B52" s="4" t="s">
        <v>96</v>
      </c>
      <c r="C52" s="5">
        <f>'By Fund'!C53</f>
        <v>37336147</v>
      </c>
      <c r="D52" s="5">
        <f>'By Fund'!D53</f>
        <v>31976616</v>
      </c>
      <c r="E52" s="5">
        <f>'By Fund'!E53</f>
        <v>0</v>
      </c>
      <c r="F52" s="5">
        <f>'By Fund'!F53</f>
        <v>0</v>
      </c>
      <c r="G52" s="5">
        <f>'By Fund'!G53</f>
        <v>0</v>
      </c>
      <c r="H52" s="8">
        <f t="shared" si="1"/>
        <v>69312763</v>
      </c>
    </row>
    <row r="53" spans="1:9" x14ac:dyDescent="0.25">
      <c r="B53" s="4" t="s">
        <v>97</v>
      </c>
      <c r="C53" s="5">
        <f>'By Fund'!C54</f>
        <v>2567465</v>
      </c>
      <c r="D53" s="5">
        <f>'By Fund'!D54</f>
        <v>1161048</v>
      </c>
      <c r="E53" s="5">
        <f>'By Fund'!E54</f>
        <v>0</v>
      </c>
      <c r="F53" s="5">
        <f>'By Fund'!F54</f>
        <v>0</v>
      </c>
      <c r="G53" s="5">
        <f>'By Fund'!G54</f>
        <v>0</v>
      </c>
      <c r="H53" s="8">
        <f t="shared" si="1"/>
        <v>3728513</v>
      </c>
    </row>
    <row r="54" spans="1:9" x14ac:dyDescent="0.25">
      <c r="B54" s="4" t="s">
        <v>51</v>
      </c>
      <c r="C54" s="5">
        <f>'By Fund'!C55</f>
        <v>143163088</v>
      </c>
      <c r="D54" s="5">
        <f>'By Fund'!D55</f>
        <v>53305887</v>
      </c>
      <c r="E54" s="5">
        <f>'By Fund'!E55</f>
        <v>0</v>
      </c>
      <c r="F54" s="5">
        <f>'By Fund'!F55</f>
        <v>0</v>
      </c>
      <c r="G54" s="5">
        <f>'By Fund'!G55</f>
        <v>0</v>
      </c>
      <c r="H54" s="5">
        <f t="shared" si="1"/>
        <v>196468975</v>
      </c>
    </row>
    <row r="55" spans="1:9" x14ac:dyDescent="0.25">
      <c r="B55" s="4" t="s">
        <v>52</v>
      </c>
      <c r="C55" s="5">
        <f>'By Fund'!C56+'By Fund'!C117</f>
        <v>5496218</v>
      </c>
      <c r="D55" s="5">
        <f>'By Fund'!D56+'By Fund'!D117</f>
        <v>14403480</v>
      </c>
      <c r="E55" s="5">
        <f>'By Fund'!E56+'By Fund'!E117</f>
        <v>147000</v>
      </c>
      <c r="F55" s="5">
        <f>'By Fund'!F56+'By Fund'!F117</f>
        <v>0</v>
      </c>
      <c r="G55" s="5">
        <f>'By Fund'!G56+'By Fund'!G117</f>
        <v>0</v>
      </c>
      <c r="H55" s="5">
        <f t="shared" si="1"/>
        <v>20046698</v>
      </c>
    </row>
    <row r="56" spans="1:9" s="41" customFormat="1" x14ac:dyDescent="0.25">
      <c r="A56"/>
      <c r="B56" s="4" t="s">
        <v>53</v>
      </c>
      <c r="C56" s="5">
        <f>'By Fund'!C57</f>
        <v>4462383</v>
      </c>
      <c r="D56" s="5">
        <f>'By Fund'!D57</f>
        <v>2633518</v>
      </c>
      <c r="E56" s="5">
        <f>'By Fund'!E57</f>
        <v>0</v>
      </c>
      <c r="F56" s="5">
        <f>'By Fund'!F57</f>
        <v>0</v>
      </c>
      <c r="G56" s="5">
        <f>'By Fund'!G57</f>
        <v>0</v>
      </c>
      <c r="H56" s="5">
        <f t="shared" si="1"/>
        <v>7095901</v>
      </c>
      <c r="I56" s="40"/>
    </row>
    <row r="57" spans="1:9" x14ac:dyDescent="0.25">
      <c r="B57" s="4" t="s">
        <v>5</v>
      </c>
      <c r="C57" s="5">
        <f>'By Fund'!C58</f>
        <v>165764228</v>
      </c>
      <c r="D57" s="5">
        <f>'By Fund'!D58</f>
        <v>107057375</v>
      </c>
      <c r="E57" s="5">
        <f>'By Fund'!E58</f>
        <v>17716375</v>
      </c>
      <c r="F57" s="5">
        <f>'By Fund'!F58</f>
        <v>0</v>
      </c>
      <c r="G57" s="5">
        <f>'By Fund'!G58</f>
        <v>0</v>
      </c>
      <c r="H57" s="5">
        <f t="shared" si="1"/>
        <v>290537978</v>
      </c>
    </row>
    <row r="58" spans="1:9" x14ac:dyDescent="0.25">
      <c r="B58" s="4" t="s">
        <v>54</v>
      </c>
      <c r="C58" s="5">
        <f>'By Fund'!C59</f>
        <v>2091449</v>
      </c>
      <c r="D58" s="5">
        <f>'By Fund'!D59</f>
        <v>2481762</v>
      </c>
      <c r="E58" s="5">
        <f>'By Fund'!E59</f>
        <v>0</v>
      </c>
      <c r="F58" s="5">
        <f>'By Fund'!F59</f>
        <v>0</v>
      </c>
      <c r="G58" s="5">
        <f>'By Fund'!G59</f>
        <v>0</v>
      </c>
      <c r="H58" s="5">
        <f t="shared" si="1"/>
        <v>4573211</v>
      </c>
    </row>
    <row r="59" spans="1:9" x14ac:dyDescent="0.25">
      <c r="B59" s="4" t="s">
        <v>55</v>
      </c>
      <c r="C59" s="5">
        <f>'By Fund'!C60+'By Fund'!C118+'By Fund'!C131</f>
        <v>1749015</v>
      </c>
      <c r="D59" s="5">
        <f>'By Fund'!D60+'By Fund'!D118+'By Fund'!D131</f>
        <v>20597699</v>
      </c>
      <c r="E59" s="5">
        <f>'By Fund'!E60+'By Fund'!E118+'By Fund'!E131</f>
        <v>672150</v>
      </c>
      <c r="F59" s="5">
        <f>'By Fund'!F60+'By Fund'!F118+'By Fund'!F131</f>
        <v>0</v>
      </c>
      <c r="G59" s="5">
        <f>'By Fund'!G60+'By Fund'!G118+'By Fund'!G131</f>
        <v>0</v>
      </c>
      <c r="H59" s="11">
        <f t="shared" si="1"/>
        <v>23018864</v>
      </c>
    </row>
    <row r="60" spans="1:9" x14ac:dyDescent="0.25">
      <c r="B60" s="4" t="s">
        <v>56</v>
      </c>
      <c r="C60" s="5">
        <f>'By Fund'!C61</f>
        <v>1454086</v>
      </c>
      <c r="D60" s="5">
        <f>'By Fund'!D61</f>
        <v>1039924</v>
      </c>
      <c r="E60" s="5">
        <f>'By Fund'!E61</f>
        <v>0</v>
      </c>
      <c r="F60" s="5">
        <f>'By Fund'!F61</f>
        <v>580128</v>
      </c>
      <c r="G60" s="5">
        <f>'By Fund'!G61</f>
        <v>0</v>
      </c>
      <c r="H60" s="11">
        <f t="shared" si="1"/>
        <v>3074138</v>
      </c>
    </row>
    <row r="61" spans="1:9" x14ac:dyDescent="0.25">
      <c r="B61" s="4" t="s">
        <v>57</v>
      </c>
      <c r="C61" s="5">
        <f>'By Fund'!C62</f>
        <v>972276</v>
      </c>
      <c r="D61" s="5">
        <f>'By Fund'!D62</f>
        <v>1131048</v>
      </c>
      <c r="E61" s="5">
        <f>'By Fund'!E62</f>
        <v>0</v>
      </c>
      <c r="F61" s="5">
        <f>'By Fund'!F62</f>
        <v>0</v>
      </c>
      <c r="G61" s="5">
        <f>'By Fund'!G62</f>
        <v>0</v>
      </c>
      <c r="H61" s="11">
        <f t="shared" si="1"/>
        <v>2103324</v>
      </c>
    </row>
    <row r="62" spans="1:9" x14ac:dyDescent="0.25">
      <c r="B62" s="4" t="s">
        <v>4</v>
      </c>
      <c r="C62" s="5">
        <f>'By Fund'!C63</f>
        <v>18272486</v>
      </c>
      <c r="D62" s="5">
        <f>'By Fund'!D63</f>
        <v>7740320</v>
      </c>
      <c r="E62" s="5">
        <f>'By Fund'!E63</f>
        <v>0</v>
      </c>
      <c r="F62" s="5">
        <f>'By Fund'!F63</f>
        <v>0</v>
      </c>
      <c r="G62" s="5">
        <f>'By Fund'!G63</f>
        <v>0</v>
      </c>
      <c r="H62" s="11">
        <f t="shared" si="1"/>
        <v>26012806</v>
      </c>
    </row>
    <row r="63" spans="1:9" x14ac:dyDescent="0.25">
      <c r="B63" s="4" t="s">
        <v>58</v>
      </c>
      <c r="C63" s="5">
        <f>'By Fund'!C64</f>
        <v>16653311</v>
      </c>
      <c r="D63" s="5">
        <f>'By Fund'!D64</f>
        <v>12084617</v>
      </c>
      <c r="E63" s="5">
        <f>'By Fund'!E64</f>
        <v>0</v>
      </c>
      <c r="F63" s="5">
        <f>'By Fund'!F64</f>
        <v>0</v>
      </c>
      <c r="G63" s="5">
        <f>'By Fund'!G64</f>
        <v>0</v>
      </c>
      <c r="H63" s="11">
        <f t="shared" si="1"/>
        <v>28737928</v>
      </c>
    </row>
    <row r="64" spans="1:9" x14ac:dyDescent="0.25">
      <c r="B64" s="4" t="s">
        <v>59</v>
      </c>
      <c r="C64" s="5">
        <f>'By Fund'!C65</f>
        <v>9430360</v>
      </c>
      <c r="D64" s="5">
        <f>'By Fund'!D65</f>
        <v>19310506</v>
      </c>
      <c r="E64" s="5">
        <f>'By Fund'!E65</f>
        <v>0</v>
      </c>
      <c r="F64" s="5">
        <f>'By Fund'!F65</f>
        <v>0</v>
      </c>
      <c r="G64" s="5">
        <f>'By Fund'!G65</f>
        <v>0</v>
      </c>
      <c r="H64" s="11">
        <f t="shared" si="1"/>
        <v>28740866</v>
      </c>
    </row>
    <row r="65" spans="1:9" x14ac:dyDescent="0.25">
      <c r="B65" s="4" t="s">
        <v>16</v>
      </c>
      <c r="C65" s="5">
        <f>'By Fund'!C66</f>
        <v>0</v>
      </c>
      <c r="D65" s="5">
        <f>'By Fund'!D66</f>
        <v>15000000</v>
      </c>
      <c r="E65" s="5">
        <f>'By Fund'!E66</f>
        <v>0</v>
      </c>
      <c r="F65" s="5">
        <f>'By Fund'!F66</f>
        <v>0</v>
      </c>
      <c r="G65" s="5">
        <f>'By Fund'!G66</f>
        <v>0</v>
      </c>
      <c r="H65" s="11">
        <f t="shared" si="1"/>
        <v>15000000</v>
      </c>
    </row>
    <row r="66" spans="1:9" x14ac:dyDescent="0.25">
      <c r="B66" s="10" t="s">
        <v>60</v>
      </c>
      <c r="C66" s="10">
        <f>SUM(C67:C76)</f>
        <v>493354731</v>
      </c>
      <c r="D66" s="10">
        <f t="shared" ref="D66:F66" si="12">SUM(D67:D76)</f>
        <v>237649805</v>
      </c>
      <c r="E66" s="10">
        <f t="shared" si="12"/>
        <v>8000000</v>
      </c>
      <c r="F66" s="10">
        <f t="shared" si="12"/>
        <v>840519403</v>
      </c>
      <c r="G66" s="10">
        <f>SUM(G67:G76)</f>
        <v>0</v>
      </c>
      <c r="H66" s="12">
        <f t="shared" si="1"/>
        <v>1579523939</v>
      </c>
    </row>
    <row r="67" spans="1:9" x14ac:dyDescent="0.25">
      <c r="B67" s="4" t="s">
        <v>61</v>
      </c>
      <c r="C67" s="5">
        <f>'By Fund'!C68</f>
        <v>25023435</v>
      </c>
      <c r="D67" s="5">
        <f>'By Fund'!D68</f>
        <v>5805240</v>
      </c>
      <c r="E67" s="5">
        <f>'By Fund'!E68</f>
        <v>0</v>
      </c>
      <c r="F67" s="5">
        <f>'By Fund'!F68</f>
        <v>0</v>
      </c>
      <c r="G67" s="5">
        <f>'By Fund'!G68</f>
        <v>0</v>
      </c>
      <c r="H67" s="13">
        <f t="shared" si="1"/>
        <v>30828675</v>
      </c>
    </row>
    <row r="68" spans="1:9" x14ac:dyDescent="0.25">
      <c r="B68" s="4" t="s">
        <v>62</v>
      </c>
      <c r="C68" s="5">
        <f>'By Fund'!C69</f>
        <v>45834836</v>
      </c>
      <c r="D68" s="5">
        <f>'By Fund'!D69</f>
        <v>56010895</v>
      </c>
      <c r="E68" s="5">
        <f>'By Fund'!E69</f>
        <v>8000000</v>
      </c>
      <c r="F68" s="5">
        <f>'By Fund'!F69</f>
        <v>0</v>
      </c>
      <c r="G68" s="5">
        <f>'By Fund'!G69</f>
        <v>0</v>
      </c>
      <c r="H68" s="13">
        <f t="shared" si="1"/>
        <v>109845731</v>
      </c>
    </row>
    <row r="69" spans="1:9" x14ac:dyDescent="0.25">
      <c r="B69" s="4" t="s">
        <v>7</v>
      </c>
      <c r="C69" s="5">
        <f>'By Fund'!C70</f>
        <v>288451692</v>
      </c>
      <c r="D69" s="5">
        <f>'By Fund'!D70</f>
        <v>90256379</v>
      </c>
      <c r="E69" s="5">
        <f>'By Fund'!E70</f>
        <v>0</v>
      </c>
      <c r="F69" s="5">
        <f>'By Fund'!F70</f>
        <v>467310746</v>
      </c>
      <c r="G69" s="5">
        <f>'By Fund'!G70</f>
        <v>0</v>
      </c>
      <c r="H69" s="13">
        <f t="shared" si="1"/>
        <v>846018817</v>
      </c>
    </row>
    <row r="70" spans="1:9" x14ac:dyDescent="0.25">
      <c r="B70" s="4" t="s">
        <v>8</v>
      </c>
      <c r="C70" s="5">
        <f>'By Fund'!C71</f>
        <v>36456144</v>
      </c>
      <c r="D70" s="5">
        <f>'By Fund'!D71</f>
        <v>58052400</v>
      </c>
      <c r="E70" s="5">
        <f>'By Fund'!E71</f>
        <v>0</v>
      </c>
      <c r="F70" s="5">
        <f>'By Fund'!F71</f>
        <v>284126749</v>
      </c>
      <c r="G70" s="5">
        <f>'By Fund'!G71</f>
        <v>0</v>
      </c>
      <c r="H70" s="13">
        <f t="shared" si="1"/>
        <v>378635293</v>
      </c>
    </row>
    <row r="71" spans="1:9" x14ac:dyDescent="0.25">
      <c r="B71" s="4" t="s">
        <v>63</v>
      </c>
      <c r="C71" s="5">
        <f>'By Fund'!C72</f>
        <v>17090568</v>
      </c>
      <c r="D71" s="5">
        <f>'By Fund'!D72</f>
        <v>5805240</v>
      </c>
      <c r="E71" s="5">
        <f>'By Fund'!E72</f>
        <v>0</v>
      </c>
      <c r="F71" s="5">
        <f>'By Fund'!F72</f>
        <v>88795273</v>
      </c>
      <c r="G71" s="5">
        <f>'By Fund'!G72</f>
        <v>0</v>
      </c>
      <c r="H71" s="13">
        <f t="shared" si="1"/>
        <v>111691081</v>
      </c>
    </row>
    <row r="72" spans="1:9" s="41" customFormat="1" x14ac:dyDescent="0.25">
      <c r="A72"/>
      <c r="B72" s="4" t="s">
        <v>64</v>
      </c>
      <c r="C72" s="5">
        <f>'By Fund'!C73</f>
        <v>66808030</v>
      </c>
      <c r="D72" s="5">
        <f>'By Fund'!D73</f>
        <v>8963960</v>
      </c>
      <c r="E72" s="5">
        <f>'By Fund'!E73</f>
        <v>0</v>
      </c>
      <c r="F72" s="5">
        <f>'By Fund'!F73</f>
        <v>0</v>
      </c>
      <c r="G72" s="5">
        <f>'By Fund'!G73</f>
        <v>0</v>
      </c>
      <c r="H72" s="13">
        <f t="shared" si="1"/>
        <v>75771990</v>
      </c>
      <c r="I72" s="40"/>
    </row>
    <row r="73" spans="1:9" x14ac:dyDescent="0.25">
      <c r="B73" s="4" t="s">
        <v>65</v>
      </c>
      <c r="C73" s="5">
        <f>'By Fund'!C74</f>
        <v>4052519</v>
      </c>
      <c r="D73" s="5">
        <f>'By Fund'!D74</f>
        <v>4086533</v>
      </c>
      <c r="E73" s="5">
        <f>'By Fund'!E74</f>
        <v>0</v>
      </c>
      <c r="F73" s="5">
        <f>'By Fund'!F74</f>
        <v>0</v>
      </c>
      <c r="G73" s="5">
        <f>'By Fund'!G74</f>
        <v>0</v>
      </c>
      <c r="H73" s="13">
        <f t="shared" ref="H73:H97" si="13">SUM(C73:G73)</f>
        <v>8139052</v>
      </c>
    </row>
    <row r="74" spans="1:9" x14ac:dyDescent="0.25">
      <c r="B74" s="4" t="s">
        <v>66</v>
      </c>
      <c r="C74" s="5">
        <f>'By Fund'!C75</f>
        <v>1409457</v>
      </c>
      <c r="D74" s="5">
        <f>'By Fund'!D75</f>
        <v>928838</v>
      </c>
      <c r="E74" s="5">
        <f>'By Fund'!E75</f>
        <v>0</v>
      </c>
      <c r="F74" s="5">
        <f>'By Fund'!F75</f>
        <v>286635</v>
      </c>
      <c r="G74" s="5">
        <f>'By Fund'!G75</f>
        <v>0</v>
      </c>
      <c r="H74" s="13">
        <f t="shared" si="13"/>
        <v>2624930</v>
      </c>
    </row>
    <row r="75" spans="1:9" x14ac:dyDescent="0.25">
      <c r="B75" s="4" t="s">
        <v>67</v>
      </c>
      <c r="C75" s="5">
        <f>'By Fund'!C76</f>
        <v>3080002</v>
      </c>
      <c r="D75" s="5">
        <f>'By Fund'!D76</f>
        <v>2902620</v>
      </c>
      <c r="E75" s="5">
        <f>'By Fund'!E76</f>
        <v>0</v>
      </c>
      <c r="F75" s="5">
        <f>'By Fund'!F76</f>
        <v>0</v>
      </c>
      <c r="G75" s="5">
        <f>'By Fund'!G76</f>
        <v>0</v>
      </c>
      <c r="H75" s="13">
        <f t="shared" si="13"/>
        <v>5982622</v>
      </c>
    </row>
    <row r="76" spans="1:9" x14ac:dyDescent="0.25">
      <c r="B76" s="6" t="s">
        <v>68</v>
      </c>
      <c r="C76" s="5">
        <f>'By Fund'!C77</f>
        <v>5148048</v>
      </c>
      <c r="D76" s="5">
        <f>'By Fund'!D77</f>
        <v>4837700</v>
      </c>
      <c r="E76" s="5">
        <f>'By Fund'!E77</f>
        <v>0</v>
      </c>
      <c r="F76" s="5">
        <f>'By Fund'!F77</f>
        <v>0</v>
      </c>
      <c r="G76" s="5">
        <f>'By Fund'!G77</f>
        <v>0</v>
      </c>
      <c r="H76" s="13">
        <f t="shared" si="13"/>
        <v>9985748</v>
      </c>
    </row>
    <row r="77" spans="1:9" x14ac:dyDescent="0.25">
      <c r="B77" s="10" t="s">
        <v>69</v>
      </c>
      <c r="C77" s="10">
        <f>SUM(C78:C82)</f>
        <v>3833768770</v>
      </c>
      <c r="D77" s="10">
        <f t="shared" ref="D77:F77" si="14">SUM(D78:D82)</f>
        <v>641530290</v>
      </c>
      <c r="E77" s="10">
        <f t="shared" si="14"/>
        <v>100000000</v>
      </c>
      <c r="F77" s="10">
        <f t="shared" si="14"/>
        <v>5041464</v>
      </c>
      <c r="G77" s="10">
        <f>SUM(G78:G82)</f>
        <v>0</v>
      </c>
      <c r="H77" s="10">
        <f t="shared" si="13"/>
        <v>4580340524</v>
      </c>
    </row>
    <row r="78" spans="1:9" x14ac:dyDescent="0.25">
      <c r="B78" s="4" t="s">
        <v>9</v>
      </c>
      <c r="C78" s="5">
        <f>'By Fund'!C79</f>
        <v>2827120984</v>
      </c>
      <c r="D78" s="5">
        <f>'By Fund'!D79</f>
        <v>580524000</v>
      </c>
      <c r="E78" s="5">
        <f>'By Fund'!E79</f>
        <v>100000000</v>
      </c>
      <c r="F78" s="5">
        <f>'By Fund'!F79</f>
        <v>0</v>
      </c>
      <c r="G78" s="5">
        <f>'By Fund'!G79</f>
        <v>0</v>
      </c>
      <c r="H78" s="11">
        <f t="shared" si="13"/>
        <v>3507644984</v>
      </c>
    </row>
    <row r="79" spans="1:9" x14ac:dyDescent="0.25">
      <c r="B79" s="4" t="s">
        <v>70</v>
      </c>
      <c r="C79" s="5">
        <f>'By Fund'!C80</f>
        <v>752447350</v>
      </c>
      <c r="D79" s="5">
        <f>'By Fund'!D80</f>
        <v>5805240</v>
      </c>
      <c r="E79" s="5">
        <f>'By Fund'!E80</f>
        <v>0</v>
      </c>
      <c r="F79" s="5">
        <f>'By Fund'!F80</f>
        <v>0</v>
      </c>
      <c r="G79" s="5">
        <f>'By Fund'!G80</f>
        <v>0</v>
      </c>
      <c r="H79" s="11">
        <f t="shared" si="13"/>
        <v>758252590</v>
      </c>
    </row>
    <row r="80" spans="1:9" x14ac:dyDescent="0.25">
      <c r="B80" s="4" t="s">
        <v>71</v>
      </c>
      <c r="C80" s="5">
        <f>'By Fund'!C81</f>
        <v>2477257</v>
      </c>
      <c r="D80" s="5">
        <f>'By Fund'!D81</f>
        <v>1570504</v>
      </c>
      <c r="E80" s="5">
        <f>'By Fund'!E81</f>
        <v>0</v>
      </c>
      <c r="F80" s="5">
        <f>'By Fund'!F81</f>
        <v>0</v>
      </c>
      <c r="G80" s="5">
        <f>'By Fund'!G81</f>
        <v>0</v>
      </c>
      <c r="H80" s="11">
        <f t="shared" si="13"/>
        <v>4047761</v>
      </c>
    </row>
    <row r="81" spans="1:9" x14ac:dyDescent="0.25">
      <c r="B81" s="4" t="s">
        <v>72</v>
      </c>
      <c r="C81" s="5">
        <f>'By Fund'!C82</f>
        <v>6175728</v>
      </c>
      <c r="D81" s="5">
        <f>'By Fund'!D82</f>
        <v>3870160</v>
      </c>
      <c r="E81" s="5">
        <f>'By Fund'!E82</f>
        <v>0</v>
      </c>
      <c r="F81" s="5">
        <f>'By Fund'!F82</f>
        <v>5041464</v>
      </c>
      <c r="G81" s="5">
        <f>'By Fund'!G82</f>
        <v>0</v>
      </c>
      <c r="H81" s="11">
        <f t="shared" si="13"/>
        <v>15087352</v>
      </c>
    </row>
    <row r="82" spans="1:9" x14ac:dyDescent="0.25">
      <c r="B82" s="6" t="s">
        <v>73</v>
      </c>
      <c r="C82" s="5">
        <f>'By Fund'!C83</f>
        <v>245547451</v>
      </c>
      <c r="D82" s="5">
        <f>'By Fund'!D83</f>
        <v>49760386</v>
      </c>
      <c r="E82" s="5">
        <f>'By Fund'!E83</f>
        <v>0</v>
      </c>
      <c r="F82" s="5">
        <f>'By Fund'!F83</f>
        <v>0</v>
      </c>
      <c r="G82" s="5">
        <f>'By Fund'!G83</f>
        <v>0</v>
      </c>
      <c r="H82" s="11">
        <f t="shared" si="13"/>
        <v>295307837</v>
      </c>
    </row>
    <row r="83" spans="1:9" s="41" customFormat="1" x14ac:dyDescent="0.25">
      <c r="A83"/>
      <c r="B83" s="10" t="s">
        <v>74</v>
      </c>
      <c r="C83" s="10">
        <f>SUM(C84:C89)</f>
        <v>34817447</v>
      </c>
      <c r="D83" s="10">
        <f t="shared" ref="D83:F83" si="15">SUM(D84:D89)</f>
        <v>57568630</v>
      </c>
      <c r="E83" s="10">
        <f t="shared" si="15"/>
        <v>0</v>
      </c>
      <c r="F83" s="10">
        <f t="shared" si="15"/>
        <v>0</v>
      </c>
      <c r="G83" s="10">
        <f>SUM(G84:G89)</f>
        <v>0</v>
      </c>
      <c r="H83" s="10">
        <f t="shared" si="13"/>
        <v>92386077</v>
      </c>
      <c r="I83" s="40"/>
    </row>
    <row r="84" spans="1:9" x14ac:dyDescent="0.25">
      <c r="B84" s="4" t="s">
        <v>75</v>
      </c>
      <c r="C84" s="5">
        <f>'By Fund'!C85</f>
        <v>5358313</v>
      </c>
      <c r="D84" s="5">
        <f>'By Fund'!D85</f>
        <v>10642940</v>
      </c>
      <c r="E84" s="5">
        <f>'By Fund'!E85</f>
        <v>0</v>
      </c>
      <c r="F84" s="5">
        <f>'By Fund'!F85</f>
        <v>0</v>
      </c>
      <c r="G84" s="5">
        <f>'By Fund'!G85</f>
        <v>0</v>
      </c>
      <c r="H84" s="11">
        <f t="shared" si="13"/>
        <v>16001253</v>
      </c>
    </row>
    <row r="85" spans="1:9" x14ac:dyDescent="0.25">
      <c r="B85" s="4" t="s">
        <v>76</v>
      </c>
      <c r="C85" s="5">
        <f>'By Fund'!C86</f>
        <v>7136997</v>
      </c>
      <c r="D85" s="5">
        <f>'By Fund'!D86</f>
        <v>15480640</v>
      </c>
      <c r="E85" s="5">
        <f>'By Fund'!E86</f>
        <v>0</v>
      </c>
      <c r="F85" s="5">
        <f>'By Fund'!F86</f>
        <v>0</v>
      </c>
      <c r="G85" s="5">
        <f>'By Fund'!G86</f>
        <v>0</v>
      </c>
      <c r="H85" s="11">
        <f t="shared" si="13"/>
        <v>22617637</v>
      </c>
    </row>
    <row r="86" spans="1:9" x14ac:dyDescent="0.25">
      <c r="B86" s="4" t="s">
        <v>77</v>
      </c>
      <c r="C86" s="5">
        <f>'By Fund'!C87</f>
        <v>4040611</v>
      </c>
      <c r="D86" s="5">
        <f>'By Fund'!D87</f>
        <v>13545560</v>
      </c>
      <c r="E86" s="5">
        <f>'By Fund'!E87</f>
        <v>0</v>
      </c>
      <c r="F86" s="5">
        <f>'By Fund'!F87</f>
        <v>0</v>
      </c>
      <c r="G86" s="5">
        <f>'By Fund'!G87</f>
        <v>0</v>
      </c>
      <c r="H86" s="11">
        <f t="shared" si="13"/>
        <v>17586171</v>
      </c>
    </row>
    <row r="87" spans="1:9" x14ac:dyDescent="0.25">
      <c r="B87" s="4" t="s">
        <v>78</v>
      </c>
      <c r="C87" s="5">
        <f>'By Fund'!C88</f>
        <v>11520860</v>
      </c>
      <c r="D87" s="5">
        <f>'By Fund'!D88</f>
        <v>10159170</v>
      </c>
      <c r="E87" s="5">
        <f>'By Fund'!E88</f>
        <v>0</v>
      </c>
      <c r="F87" s="5">
        <f>'By Fund'!F88</f>
        <v>0</v>
      </c>
      <c r="G87" s="5">
        <f>'By Fund'!G88</f>
        <v>0</v>
      </c>
      <c r="H87" s="11">
        <f t="shared" si="13"/>
        <v>21680030</v>
      </c>
    </row>
    <row r="88" spans="1:9" x14ac:dyDescent="0.25">
      <c r="B88" s="4" t="s">
        <v>79</v>
      </c>
      <c r="C88" s="5">
        <f>'By Fund'!C89</f>
        <v>3625684</v>
      </c>
      <c r="D88" s="5">
        <f>'By Fund'!D89</f>
        <v>4837700</v>
      </c>
      <c r="E88" s="5">
        <f>'By Fund'!E89</f>
        <v>0</v>
      </c>
      <c r="F88" s="5">
        <f>'By Fund'!F89</f>
        <v>0</v>
      </c>
      <c r="G88" s="5">
        <f>'By Fund'!G89</f>
        <v>0</v>
      </c>
      <c r="H88" s="11">
        <f t="shared" si="13"/>
        <v>8463384</v>
      </c>
    </row>
    <row r="89" spans="1:9" s="41" customFormat="1" x14ac:dyDescent="0.25">
      <c r="A89"/>
      <c r="B89" s="4" t="s">
        <v>80</v>
      </c>
      <c r="C89" s="5">
        <f>'By Fund'!C90</f>
        <v>3134982</v>
      </c>
      <c r="D89" s="5">
        <f>'By Fund'!D90</f>
        <v>2902620</v>
      </c>
      <c r="E89" s="5">
        <f>'By Fund'!E90</f>
        <v>0</v>
      </c>
      <c r="F89" s="5">
        <f>'By Fund'!F90</f>
        <v>0</v>
      </c>
      <c r="G89" s="5">
        <f>'By Fund'!G90</f>
        <v>0</v>
      </c>
      <c r="H89" s="11">
        <f t="shared" si="13"/>
        <v>6037602</v>
      </c>
      <c r="I89" s="40"/>
    </row>
    <row r="90" spans="1:9" x14ac:dyDescent="0.25">
      <c r="B90" s="10" t="s">
        <v>84</v>
      </c>
      <c r="C90" s="10">
        <f t="shared" ref="C90:F90" si="16">SUM(C91:C95)</f>
        <v>0</v>
      </c>
      <c r="D90" s="10">
        <f t="shared" si="16"/>
        <v>0</v>
      </c>
      <c r="E90" s="10">
        <f t="shared" si="16"/>
        <v>0</v>
      </c>
      <c r="F90" s="10">
        <f t="shared" si="16"/>
        <v>1012593685</v>
      </c>
      <c r="G90" s="10">
        <f>SUM(G91:G95)</f>
        <v>0</v>
      </c>
      <c r="H90" s="10">
        <f>SUM(C90:G90)</f>
        <v>1012593685</v>
      </c>
    </row>
    <row r="91" spans="1:9" x14ac:dyDescent="0.25">
      <c r="B91" s="14" t="s">
        <v>10</v>
      </c>
      <c r="C91" s="5">
        <f>'By Fund'!C92</f>
        <v>0</v>
      </c>
      <c r="D91" s="5">
        <f>'By Fund'!D92</f>
        <v>0</v>
      </c>
      <c r="E91" s="5">
        <f>'By Fund'!E92</f>
        <v>0</v>
      </c>
      <c r="F91" s="5">
        <f>'By Fund'!F92</f>
        <v>29555864.457457632</v>
      </c>
      <c r="G91" s="5">
        <f>'By Fund'!G92</f>
        <v>0</v>
      </c>
      <c r="H91" s="15">
        <f t="shared" si="13"/>
        <v>29555864.457457632</v>
      </c>
    </row>
    <row r="92" spans="1:9" x14ac:dyDescent="0.25">
      <c r="B92" s="14" t="s">
        <v>11</v>
      </c>
      <c r="C92" s="5">
        <f>'By Fund'!C93</f>
        <v>0</v>
      </c>
      <c r="D92" s="5">
        <f>'By Fund'!D93</f>
        <v>0</v>
      </c>
      <c r="E92" s="5">
        <f>'By Fund'!E93</f>
        <v>0</v>
      </c>
      <c r="F92" s="5">
        <f>'By Fund'!F93</f>
        <v>664565464.26402819</v>
      </c>
      <c r="G92" s="5">
        <f>'By Fund'!G93</f>
        <v>0</v>
      </c>
      <c r="H92" s="15">
        <f t="shared" si="13"/>
        <v>664565464.26402819</v>
      </c>
    </row>
    <row r="93" spans="1:9" x14ac:dyDescent="0.25">
      <c r="B93" s="14" t="s">
        <v>12</v>
      </c>
      <c r="C93" s="5">
        <f>'By Fund'!C94</f>
        <v>0</v>
      </c>
      <c r="D93" s="5">
        <f>'By Fund'!D94</f>
        <v>0</v>
      </c>
      <c r="E93" s="5">
        <f>'By Fund'!E94</f>
        <v>0</v>
      </c>
      <c r="F93" s="5">
        <f>'By Fund'!F94</f>
        <v>52778327.277184024</v>
      </c>
      <c r="G93" s="5">
        <f>'By Fund'!G94</f>
        <v>0</v>
      </c>
      <c r="H93" s="15">
        <f t="shared" si="13"/>
        <v>52778327.277184024</v>
      </c>
    </row>
    <row r="94" spans="1:9" x14ac:dyDescent="0.25">
      <c r="B94" s="14" t="s">
        <v>13</v>
      </c>
      <c r="C94" s="5">
        <f>'By Fund'!C95</f>
        <v>0</v>
      </c>
      <c r="D94" s="5">
        <f>'By Fund'!D95</f>
        <v>0</v>
      </c>
      <c r="E94" s="5">
        <f>'By Fund'!E95</f>
        <v>0</v>
      </c>
      <c r="F94" s="5">
        <f>'By Fund'!F95</f>
        <v>152326177.47522485</v>
      </c>
      <c r="G94" s="5">
        <f>'By Fund'!G95</f>
        <v>0</v>
      </c>
      <c r="H94" s="15">
        <f t="shared" si="13"/>
        <v>152326177.47522485</v>
      </c>
    </row>
    <row r="95" spans="1:9" x14ac:dyDescent="0.25">
      <c r="B95" s="14" t="s">
        <v>14</v>
      </c>
      <c r="C95" s="5">
        <f>'By Fund'!C96</f>
        <v>0</v>
      </c>
      <c r="D95" s="5">
        <f>'By Fund'!D96</f>
        <v>0</v>
      </c>
      <c r="E95" s="5">
        <f>'By Fund'!E96</f>
        <v>0</v>
      </c>
      <c r="F95" s="5">
        <f>'By Fund'!F96</f>
        <v>113367851.52610534</v>
      </c>
      <c r="G95" s="5">
        <f>'By Fund'!G96</f>
        <v>0</v>
      </c>
      <c r="H95" s="15">
        <f t="shared" si="13"/>
        <v>113367851.52610534</v>
      </c>
    </row>
    <row r="96" spans="1:9" s="41" customFormat="1" x14ac:dyDescent="0.25">
      <c r="A96"/>
      <c r="B96" s="10" t="s">
        <v>83</v>
      </c>
      <c r="C96" s="10">
        <f t="shared" ref="C96:F96" si="17">C97</f>
        <v>0</v>
      </c>
      <c r="D96" s="10">
        <f t="shared" si="17"/>
        <v>0</v>
      </c>
      <c r="E96" s="10">
        <f t="shared" si="17"/>
        <v>0</v>
      </c>
      <c r="F96" s="10">
        <f t="shared" si="17"/>
        <v>0</v>
      </c>
      <c r="G96" s="10">
        <f>G97</f>
        <v>100000000</v>
      </c>
      <c r="H96" s="10">
        <f t="shared" si="13"/>
        <v>100000000</v>
      </c>
      <c r="I96" s="40"/>
    </row>
    <row r="97" spans="2:10" ht="15.75" thickBot="1" x14ac:dyDescent="0.3">
      <c r="B97" s="82" t="s">
        <v>15</v>
      </c>
      <c r="C97" s="83">
        <f>'By Fund'!C98</f>
        <v>0</v>
      </c>
      <c r="D97" s="83">
        <f>'By Fund'!D98</f>
        <v>0</v>
      </c>
      <c r="E97" s="83">
        <f>'By Fund'!E98</f>
        <v>0</v>
      </c>
      <c r="F97" s="83">
        <f>'By Fund'!F98</f>
        <v>0</v>
      </c>
      <c r="G97" s="83">
        <f>'By Fund'!G98</f>
        <v>100000000</v>
      </c>
      <c r="H97" s="84">
        <f t="shared" si="13"/>
        <v>100000000</v>
      </c>
    </row>
    <row r="98" spans="2:10" s="56" customFormat="1" ht="19.5" customHeight="1" x14ac:dyDescent="0.25">
      <c r="B98" s="58" t="s">
        <v>108</v>
      </c>
      <c r="C98" s="59">
        <f>SUM(C96,C90,C83,C77,C66,C50,C41,C34,C30,C26,C12,C4)</f>
        <v>5462960070</v>
      </c>
      <c r="D98" s="59">
        <f t="shared" ref="D98:G98" si="18">SUM(D96,D90,D83,D77,D66,D50,D41,D34,D30,D26,D12,D4)</f>
        <v>1796397265</v>
      </c>
      <c r="E98" s="59">
        <f>SUM(E96,E90,E83,E77,E66,E50,E41,E34,E30,E26,E12,E4)</f>
        <v>464928307</v>
      </c>
      <c r="F98" s="59">
        <f t="shared" si="18"/>
        <v>2810093351</v>
      </c>
      <c r="G98" s="59">
        <f t="shared" si="18"/>
        <v>107760000</v>
      </c>
      <c r="H98" s="59">
        <f>SUM(C98:G98)</f>
        <v>10642138993</v>
      </c>
      <c r="J98" s="57"/>
    </row>
    <row r="100" spans="2:10" x14ac:dyDescent="0.25">
      <c r="C100" s="1"/>
      <c r="D100" s="1"/>
      <c r="E100" s="1"/>
      <c r="F100" s="1"/>
      <c r="G100" s="1"/>
    </row>
  </sheetData>
  <sheetProtection password="DA25" sheet="1" objects="1" scenarios="1"/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"/>
  <sheetViews>
    <sheetView zoomScaleNormal="100" workbookViewId="0">
      <selection activeCell="D68" sqref="D68"/>
    </sheetView>
  </sheetViews>
  <sheetFormatPr defaultRowHeight="15" x14ac:dyDescent="0.25"/>
  <cols>
    <col min="1" max="1" width="2.7109375" style="42" customWidth="1"/>
    <col min="2" max="2" width="4" style="42" customWidth="1"/>
    <col min="3" max="3" width="35.28515625" style="42" customWidth="1"/>
    <col min="4" max="4" width="16.85546875" style="42" bestFit="1" customWidth="1"/>
    <col min="5" max="5" width="15.7109375" style="42" bestFit="1" customWidth="1"/>
    <col min="6" max="6" width="16.85546875" style="42" bestFit="1" customWidth="1"/>
    <col min="7" max="7" width="12" style="42" customWidth="1"/>
    <col min="8" max="16384" width="9.140625" style="42"/>
  </cols>
  <sheetData>
    <row r="1" spans="2:8" ht="18.75" x14ac:dyDescent="0.25">
      <c r="B1" s="88" t="s">
        <v>127</v>
      </c>
      <c r="C1" s="88"/>
      <c r="D1" s="88"/>
      <c r="E1" s="88"/>
      <c r="F1" s="88"/>
      <c r="G1" s="51"/>
      <c r="H1" s="51"/>
    </row>
    <row r="2" spans="2:8" x14ac:dyDescent="0.25">
      <c r="B2" s="88"/>
      <c r="C2" s="88"/>
      <c r="D2" s="88"/>
      <c r="E2" s="88"/>
      <c r="F2" s="88"/>
    </row>
    <row r="3" spans="2:8" ht="15.75" thickBot="1" x14ac:dyDescent="0.3">
      <c r="B3" s="89"/>
      <c r="C3" s="89"/>
      <c r="D3" s="89"/>
      <c r="E3" s="89"/>
      <c r="F3" s="89"/>
    </row>
    <row r="4" spans="2:8" ht="31.5" thickTop="1" thickBot="1" x14ac:dyDescent="0.3">
      <c r="B4" s="33"/>
      <c r="C4" s="33" t="s">
        <v>132</v>
      </c>
      <c r="D4" s="55" t="s">
        <v>128</v>
      </c>
      <c r="E4" s="55" t="s">
        <v>123</v>
      </c>
      <c r="F4" s="55" t="s">
        <v>129</v>
      </c>
      <c r="G4" s="2"/>
    </row>
    <row r="5" spans="2:8" ht="15.75" thickTop="1" x14ac:dyDescent="0.25">
      <c r="B5" s="33" t="s">
        <v>109</v>
      </c>
      <c r="C5" s="17"/>
      <c r="D5" s="17"/>
      <c r="E5" s="33"/>
      <c r="F5" s="17"/>
      <c r="G5" s="2"/>
    </row>
    <row r="6" spans="2:8" x14ac:dyDescent="0.25">
      <c r="B6" s="74">
        <v>21</v>
      </c>
      <c r="C6" s="71" t="s">
        <v>140</v>
      </c>
      <c r="D6" s="72">
        <v>4412535083</v>
      </c>
      <c r="E6" s="72">
        <v>3126037743</v>
      </c>
      <c r="F6" s="72" t="s">
        <v>141</v>
      </c>
    </row>
    <row r="7" spans="2:8" x14ac:dyDescent="0.25">
      <c r="B7" s="75">
        <v>211</v>
      </c>
      <c r="C7" s="76" t="s">
        <v>142</v>
      </c>
      <c r="D7" s="77">
        <v>3757138818</v>
      </c>
      <c r="E7" s="77">
        <v>2894394987</v>
      </c>
      <c r="F7" s="77">
        <v>4761454593</v>
      </c>
    </row>
    <row r="8" spans="2:8" x14ac:dyDescent="0.25">
      <c r="B8" s="75">
        <v>212</v>
      </c>
      <c r="C8" s="78" t="s">
        <v>125</v>
      </c>
      <c r="D8" s="77" t="s">
        <v>165</v>
      </c>
      <c r="E8" s="77">
        <v>21126195</v>
      </c>
      <c r="F8" s="77">
        <v>101603879</v>
      </c>
    </row>
    <row r="9" spans="2:8" x14ac:dyDescent="0.25">
      <c r="B9" s="75">
        <v>213</v>
      </c>
      <c r="C9" s="76" t="s">
        <v>143</v>
      </c>
      <c r="D9" s="77">
        <v>401843603</v>
      </c>
      <c r="E9" s="77">
        <v>152428014</v>
      </c>
      <c r="F9" s="77">
        <v>502817533</v>
      </c>
    </row>
    <row r="10" spans="2:8" x14ac:dyDescent="0.25">
      <c r="B10" s="75">
        <v>214</v>
      </c>
      <c r="C10" s="76" t="s">
        <v>144</v>
      </c>
      <c r="D10" s="77">
        <v>88615634</v>
      </c>
      <c r="E10" s="77">
        <v>58088547</v>
      </c>
      <c r="F10" s="77">
        <v>97084065</v>
      </c>
    </row>
    <row r="11" spans="2:8" x14ac:dyDescent="0.25">
      <c r="B11" s="74">
        <v>22</v>
      </c>
      <c r="C11" s="71" t="s">
        <v>145</v>
      </c>
      <c r="D11" s="72">
        <v>2468955958</v>
      </c>
      <c r="E11" s="72">
        <v>1087726719</v>
      </c>
      <c r="F11" s="72">
        <v>1672364133</v>
      </c>
    </row>
    <row r="12" spans="2:8" x14ac:dyDescent="0.25">
      <c r="B12" s="75">
        <v>221</v>
      </c>
      <c r="C12" s="76" t="s">
        <v>146</v>
      </c>
      <c r="D12" s="77">
        <v>93462706</v>
      </c>
      <c r="E12" s="77">
        <v>82071563</v>
      </c>
      <c r="F12" s="77">
        <v>117646574</v>
      </c>
    </row>
    <row r="13" spans="2:8" x14ac:dyDescent="0.25">
      <c r="B13" s="75">
        <v>222</v>
      </c>
      <c r="C13" s="76" t="s">
        <v>147</v>
      </c>
      <c r="D13" s="77">
        <v>103012451</v>
      </c>
      <c r="E13" s="77">
        <v>12205750</v>
      </c>
      <c r="F13" s="77">
        <v>120134202</v>
      </c>
    </row>
    <row r="14" spans="2:8" x14ac:dyDescent="0.25">
      <c r="B14" s="75">
        <v>223</v>
      </c>
      <c r="C14" s="76" t="s">
        <v>148</v>
      </c>
      <c r="D14" s="77">
        <v>236728438</v>
      </c>
      <c r="E14" s="77">
        <v>24567768</v>
      </c>
      <c r="F14" s="77">
        <v>130910351</v>
      </c>
    </row>
    <row r="15" spans="2:8" x14ac:dyDescent="0.25">
      <c r="B15" s="75">
        <v>224</v>
      </c>
      <c r="C15" s="76" t="s">
        <v>149</v>
      </c>
      <c r="D15" s="77">
        <v>180320990</v>
      </c>
      <c r="E15" s="77">
        <v>27619228</v>
      </c>
      <c r="F15" s="77">
        <v>149439189</v>
      </c>
    </row>
    <row r="16" spans="2:8" x14ac:dyDescent="0.25">
      <c r="B16" s="75">
        <v>225</v>
      </c>
      <c r="C16" s="76" t="s">
        <v>150</v>
      </c>
      <c r="D16" s="77">
        <v>68321304</v>
      </c>
      <c r="E16" s="77">
        <v>2611431</v>
      </c>
      <c r="F16" s="77">
        <v>71306536</v>
      </c>
    </row>
    <row r="17" spans="2:6" x14ac:dyDescent="0.25">
      <c r="B17" s="75">
        <v>226</v>
      </c>
      <c r="C17" s="76" t="s">
        <v>151</v>
      </c>
      <c r="D17" s="77">
        <v>1135105883</v>
      </c>
      <c r="E17" s="77">
        <v>851286913</v>
      </c>
      <c r="F17" s="77">
        <v>851187204</v>
      </c>
    </row>
    <row r="18" spans="2:6" x14ac:dyDescent="0.25">
      <c r="B18" s="75">
        <v>227</v>
      </c>
      <c r="C18" s="76" t="s">
        <v>152</v>
      </c>
      <c r="D18" s="77">
        <v>652004186</v>
      </c>
      <c r="E18" s="77">
        <v>87364066</v>
      </c>
      <c r="F18" s="77">
        <v>231740091</v>
      </c>
    </row>
    <row r="19" spans="2:6" x14ac:dyDescent="0.25">
      <c r="B19" s="74">
        <v>23</v>
      </c>
      <c r="C19" s="71" t="s">
        <v>153</v>
      </c>
      <c r="D19" s="72">
        <v>2466181531</v>
      </c>
      <c r="E19" s="72">
        <v>1315077087</v>
      </c>
      <c r="F19" s="72">
        <v>2794822691</v>
      </c>
    </row>
    <row r="20" spans="2:6" x14ac:dyDescent="0.25">
      <c r="B20" s="75">
        <v>231</v>
      </c>
      <c r="C20" s="76" t="s">
        <v>154</v>
      </c>
      <c r="D20" s="77">
        <v>1265484506</v>
      </c>
      <c r="E20" s="77">
        <v>705381363</v>
      </c>
      <c r="F20" s="77">
        <v>1423099084</v>
      </c>
    </row>
    <row r="21" spans="2:6" x14ac:dyDescent="0.25">
      <c r="B21" s="75">
        <v>232</v>
      </c>
      <c r="C21" s="76" t="s">
        <v>155</v>
      </c>
      <c r="D21" s="77">
        <v>951098457</v>
      </c>
      <c r="E21" s="77">
        <v>585015363</v>
      </c>
      <c r="F21" s="77">
        <v>1019777137</v>
      </c>
    </row>
    <row r="22" spans="2:6" x14ac:dyDescent="0.25">
      <c r="B22" s="75">
        <v>233</v>
      </c>
      <c r="C22" s="76" t="s">
        <v>156</v>
      </c>
      <c r="D22" s="77">
        <v>152525372</v>
      </c>
      <c r="E22" s="79">
        <v>0</v>
      </c>
      <c r="F22" s="77">
        <v>166968445</v>
      </c>
    </row>
    <row r="23" spans="2:6" x14ac:dyDescent="0.25">
      <c r="B23" s="75">
        <v>235</v>
      </c>
      <c r="C23" s="78" t="s">
        <v>126</v>
      </c>
      <c r="D23" s="77">
        <v>26633864</v>
      </c>
      <c r="E23" s="77">
        <v>920122</v>
      </c>
      <c r="F23" s="77">
        <v>82470877</v>
      </c>
    </row>
    <row r="24" spans="2:6" x14ac:dyDescent="0.25">
      <c r="B24" s="75">
        <v>236</v>
      </c>
      <c r="C24" s="76" t="s">
        <v>157</v>
      </c>
      <c r="D24" s="77">
        <v>70439332</v>
      </c>
      <c r="E24" s="77">
        <v>23760239</v>
      </c>
      <c r="F24" s="77">
        <v>102507148</v>
      </c>
    </row>
    <row r="25" spans="2:6" x14ac:dyDescent="0.25">
      <c r="B25" s="74">
        <v>24</v>
      </c>
      <c r="C25" s="71" t="s">
        <v>158</v>
      </c>
      <c r="D25" s="72">
        <v>267760000</v>
      </c>
      <c r="E25" s="72">
        <v>95781738</v>
      </c>
      <c r="F25" s="72">
        <v>107760000</v>
      </c>
    </row>
    <row r="26" spans="2:6" x14ac:dyDescent="0.25">
      <c r="B26" s="75">
        <v>241</v>
      </c>
      <c r="C26" s="78" t="s">
        <v>15</v>
      </c>
      <c r="D26" s="77">
        <v>260000000</v>
      </c>
      <c r="E26" s="79">
        <v>0</v>
      </c>
      <c r="F26" s="77">
        <v>100000000</v>
      </c>
    </row>
    <row r="27" spans="2:6" x14ac:dyDescent="0.25">
      <c r="B27" s="75">
        <v>244</v>
      </c>
      <c r="C27" s="76" t="s">
        <v>159</v>
      </c>
      <c r="D27" s="77">
        <v>7760000</v>
      </c>
      <c r="E27" s="77">
        <v>95781738</v>
      </c>
      <c r="F27" s="77">
        <v>7760000</v>
      </c>
    </row>
    <row r="28" spans="2:6" x14ac:dyDescent="0.25">
      <c r="B28" s="74">
        <v>28</v>
      </c>
      <c r="C28" s="71" t="s">
        <v>160</v>
      </c>
      <c r="D28" s="72">
        <v>1226883753</v>
      </c>
      <c r="E28" s="72">
        <v>274360297</v>
      </c>
      <c r="F28" s="72">
        <v>266096399</v>
      </c>
    </row>
    <row r="29" spans="2:6" x14ac:dyDescent="0.25">
      <c r="B29" s="75">
        <v>281</v>
      </c>
      <c r="C29" s="78" t="s">
        <v>124</v>
      </c>
      <c r="D29" s="77">
        <v>1022117378</v>
      </c>
      <c r="E29" s="77">
        <v>96961889</v>
      </c>
      <c r="F29" s="77">
        <v>131770732</v>
      </c>
    </row>
    <row r="30" spans="2:6" x14ac:dyDescent="0.25">
      <c r="B30" s="75">
        <v>282</v>
      </c>
      <c r="C30" s="76" t="s">
        <v>161</v>
      </c>
      <c r="D30" s="77">
        <v>52135000</v>
      </c>
      <c r="E30" s="77">
        <v>7981145</v>
      </c>
      <c r="F30" s="77">
        <v>16777742</v>
      </c>
    </row>
    <row r="31" spans="2:6" x14ac:dyDescent="0.25">
      <c r="B31" s="75">
        <v>283</v>
      </c>
      <c r="C31" s="76" t="s">
        <v>162</v>
      </c>
      <c r="D31" s="77">
        <v>152631375</v>
      </c>
      <c r="E31" s="77">
        <v>169417263</v>
      </c>
      <c r="F31" s="77">
        <v>117547925</v>
      </c>
    </row>
    <row r="32" spans="2:6" ht="15.75" x14ac:dyDescent="0.25">
      <c r="B32" s="34" t="s">
        <v>102</v>
      </c>
      <c r="C32" s="35"/>
      <c r="D32" s="35">
        <v>10842316325</v>
      </c>
      <c r="E32" s="35">
        <v>5898983584</v>
      </c>
      <c r="F32" s="35">
        <v>10304003293</v>
      </c>
    </row>
    <row r="33" spans="2:6" x14ac:dyDescent="0.25">
      <c r="D33" s="50"/>
      <c r="E33" s="50"/>
      <c r="F33" s="50"/>
    </row>
    <row r="34" spans="2:6" x14ac:dyDescent="0.25">
      <c r="B34" s="67" t="s">
        <v>103</v>
      </c>
      <c r="C34" s="67"/>
      <c r="D34" s="67"/>
      <c r="E34" s="67"/>
      <c r="F34" s="67"/>
    </row>
    <row r="35" spans="2:6" x14ac:dyDescent="0.25">
      <c r="B35" s="74">
        <v>22</v>
      </c>
      <c r="C35" s="71" t="s">
        <v>145</v>
      </c>
      <c r="D35" s="73">
        <v>81864010</v>
      </c>
      <c r="E35" s="73">
        <v>0</v>
      </c>
      <c r="F35" s="73">
        <v>70360064</v>
      </c>
    </row>
    <row r="36" spans="2:6" x14ac:dyDescent="0.25">
      <c r="B36" s="75">
        <v>221</v>
      </c>
      <c r="C36" s="76" t="s">
        <v>146</v>
      </c>
      <c r="D36" s="80">
        <v>0</v>
      </c>
      <c r="E36" s="80">
        <v>0</v>
      </c>
      <c r="F36" s="81">
        <v>1062825</v>
      </c>
    </row>
    <row r="37" spans="2:6" x14ac:dyDescent="0.25">
      <c r="B37" s="75">
        <v>222</v>
      </c>
      <c r="C37" s="76" t="s">
        <v>147</v>
      </c>
      <c r="D37" s="80">
        <v>0</v>
      </c>
      <c r="E37" s="80">
        <v>0</v>
      </c>
      <c r="F37" s="81">
        <v>7194390</v>
      </c>
    </row>
    <row r="38" spans="2:6" x14ac:dyDescent="0.25">
      <c r="B38" s="75">
        <v>223</v>
      </c>
      <c r="C38" s="76" t="s">
        <v>148</v>
      </c>
      <c r="D38" s="80">
        <v>0</v>
      </c>
      <c r="E38" s="80">
        <v>0</v>
      </c>
      <c r="F38" s="81">
        <v>21210479</v>
      </c>
    </row>
    <row r="39" spans="2:6" x14ac:dyDescent="0.25">
      <c r="B39" s="75">
        <v>224</v>
      </c>
      <c r="C39" s="76" t="s">
        <v>149</v>
      </c>
      <c r="D39" s="80">
        <v>0</v>
      </c>
      <c r="E39" s="80">
        <v>0</v>
      </c>
      <c r="F39" s="81">
        <v>577235</v>
      </c>
    </row>
    <row r="40" spans="2:6" x14ac:dyDescent="0.25">
      <c r="B40" s="75">
        <v>225</v>
      </c>
      <c r="C40" s="76" t="s">
        <v>150</v>
      </c>
      <c r="D40" s="80">
        <v>0</v>
      </c>
      <c r="E40" s="80">
        <v>0</v>
      </c>
      <c r="F40" s="81">
        <v>436759</v>
      </c>
    </row>
    <row r="41" spans="2:6" x14ac:dyDescent="0.25">
      <c r="B41" s="75">
        <v>226</v>
      </c>
      <c r="C41" s="76" t="s">
        <v>151</v>
      </c>
      <c r="D41" s="80">
        <v>0</v>
      </c>
      <c r="E41" s="80">
        <v>0</v>
      </c>
      <c r="F41" s="81">
        <v>38320106</v>
      </c>
    </row>
    <row r="42" spans="2:6" x14ac:dyDescent="0.25">
      <c r="B42" s="75">
        <v>227</v>
      </c>
      <c r="C42" s="76" t="s">
        <v>152</v>
      </c>
      <c r="D42" s="81">
        <v>81864010</v>
      </c>
      <c r="E42" s="80">
        <v>0</v>
      </c>
      <c r="F42" s="81">
        <v>1558270</v>
      </c>
    </row>
    <row r="43" spans="2:6" x14ac:dyDescent="0.25">
      <c r="B43" s="74">
        <v>23</v>
      </c>
      <c r="C43" s="71" t="s">
        <v>153</v>
      </c>
      <c r="D43" s="73">
        <v>0</v>
      </c>
      <c r="E43" s="73">
        <v>0</v>
      </c>
      <c r="F43" s="73">
        <v>6029460</v>
      </c>
    </row>
    <row r="44" spans="2:6" x14ac:dyDescent="0.25">
      <c r="B44" s="75">
        <v>233</v>
      </c>
      <c r="C44" s="76" t="s">
        <v>156</v>
      </c>
      <c r="D44" s="80">
        <v>0</v>
      </c>
      <c r="E44" s="80">
        <v>0</v>
      </c>
      <c r="F44" s="81">
        <v>6029460</v>
      </c>
    </row>
    <row r="45" spans="2:6" x14ac:dyDescent="0.25">
      <c r="B45" s="74">
        <v>28</v>
      </c>
      <c r="C45" s="71" t="s">
        <v>160</v>
      </c>
      <c r="D45" s="73">
        <v>76300000</v>
      </c>
      <c r="E45" s="73">
        <v>0</v>
      </c>
      <c r="F45" s="73">
        <v>51196176</v>
      </c>
    </row>
    <row r="46" spans="2:6" x14ac:dyDescent="0.25">
      <c r="B46" s="75">
        <v>281</v>
      </c>
      <c r="C46" s="78" t="s">
        <v>124</v>
      </c>
      <c r="D46" s="81">
        <v>76300000</v>
      </c>
      <c r="E46" s="80">
        <v>0</v>
      </c>
      <c r="F46" s="81">
        <v>49378511</v>
      </c>
    </row>
    <row r="47" spans="2:6" x14ac:dyDescent="0.25">
      <c r="B47" s="75">
        <v>282</v>
      </c>
      <c r="C47" s="76" t="s">
        <v>161</v>
      </c>
      <c r="D47" s="80">
        <v>0</v>
      </c>
      <c r="E47" s="80">
        <v>0</v>
      </c>
      <c r="F47" s="81">
        <v>708650</v>
      </c>
    </row>
    <row r="48" spans="2:6" x14ac:dyDescent="0.25">
      <c r="B48" s="75">
        <v>283</v>
      </c>
      <c r="C48" s="76" t="s">
        <v>162</v>
      </c>
      <c r="D48" s="80">
        <v>0</v>
      </c>
      <c r="E48" s="80">
        <v>0</v>
      </c>
      <c r="F48" s="81">
        <v>1109015</v>
      </c>
    </row>
    <row r="49" spans="2:6" ht="15.75" x14ac:dyDescent="0.25">
      <c r="B49" s="34" t="s">
        <v>131</v>
      </c>
      <c r="C49" s="35"/>
      <c r="D49" s="35">
        <v>158164010</v>
      </c>
      <c r="E49" s="35">
        <v>0</v>
      </c>
      <c r="F49" s="35">
        <v>127585700</v>
      </c>
    </row>
    <row r="50" spans="2:6" x14ac:dyDescent="0.25">
      <c r="B50" s="52"/>
      <c r="C50" s="53"/>
      <c r="D50" s="46"/>
      <c r="E50" s="54"/>
      <c r="F50" s="46"/>
    </row>
    <row r="51" spans="2:6" x14ac:dyDescent="0.25">
      <c r="B51" s="67" t="s">
        <v>104</v>
      </c>
      <c r="C51" s="67"/>
      <c r="D51" s="67"/>
      <c r="E51" s="67"/>
      <c r="F51" s="67"/>
    </row>
    <row r="52" spans="2:6" x14ac:dyDescent="0.2">
      <c r="B52" s="3">
        <v>22</v>
      </c>
      <c r="C52" s="3" t="s">
        <v>110</v>
      </c>
      <c r="D52" s="49">
        <v>45397939</v>
      </c>
      <c r="E52" s="49">
        <v>0</v>
      </c>
      <c r="F52" s="49">
        <v>53673068</v>
      </c>
    </row>
    <row r="53" spans="2:6" x14ac:dyDescent="0.25">
      <c r="B53" s="43">
        <v>221</v>
      </c>
      <c r="C53" s="47" t="s">
        <v>111</v>
      </c>
      <c r="D53" s="45">
        <v>0</v>
      </c>
      <c r="E53" s="45">
        <v>0</v>
      </c>
      <c r="F53" s="44">
        <v>1277738</v>
      </c>
    </row>
    <row r="54" spans="2:6" x14ac:dyDescent="0.25">
      <c r="B54" s="43">
        <v>222</v>
      </c>
      <c r="C54" s="47" t="s">
        <v>112</v>
      </c>
      <c r="D54" s="45">
        <v>0</v>
      </c>
      <c r="E54" s="45">
        <v>0</v>
      </c>
      <c r="F54" s="44">
        <v>3071340</v>
      </c>
    </row>
    <row r="55" spans="2:6" x14ac:dyDescent="0.25">
      <c r="B55" s="43">
        <v>223</v>
      </c>
      <c r="C55" s="47" t="s">
        <v>113</v>
      </c>
      <c r="D55" s="45">
        <v>0</v>
      </c>
      <c r="E55" s="45">
        <v>0</v>
      </c>
      <c r="F55" s="44">
        <v>43648056</v>
      </c>
    </row>
    <row r="56" spans="2:6" x14ac:dyDescent="0.25">
      <c r="B56" s="43">
        <v>224</v>
      </c>
      <c r="C56" s="47" t="s">
        <v>114</v>
      </c>
      <c r="D56" s="45">
        <v>0</v>
      </c>
      <c r="E56" s="45">
        <v>0</v>
      </c>
      <c r="F56" s="44">
        <v>2468080</v>
      </c>
    </row>
    <row r="57" spans="2:6" x14ac:dyDescent="0.25">
      <c r="B57" s="43">
        <v>225</v>
      </c>
      <c r="C57" s="47" t="s">
        <v>115</v>
      </c>
      <c r="D57" s="45">
        <v>0</v>
      </c>
      <c r="E57" s="45">
        <v>0</v>
      </c>
      <c r="F57" s="44">
        <v>750766</v>
      </c>
    </row>
    <row r="58" spans="2:6" x14ac:dyDescent="0.25">
      <c r="B58" s="43">
        <v>226</v>
      </c>
      <c r="C58" s="47" t="s">
        <v>116</v>
      </c>
      <c r="D58" s="45">
        <v>0</v>
      </c>
      <c r="E58" s="45">
        <v>0</v>
      </c>
      <c r="F58" s="44">
        <v>1921666</v>
      </c>
    </row>
    <row r="59" spans="2:6" x14ac:dyDescent="0.25">
      <c r="B59" s="43">
        <v>227</v>
      </c>
      <c r="C59" s="47" t="s">
        <v>121</v>
      </c>
      <c r="D59" s="44">
        <v>45397939</v>
      </c>
      <c r="E59" s="45">
        <v>0</v>
      </c>
      <c r="F59" s="44">
        <v>535422</v>
      </c>
    </row>
    <row r="60" spans="2:6" x14ac:dyDescent="0.2">
      <c r="B60" s="3">
        <v>23</v>
      </c>
      <c r="C60" s="3" t="s">
        <v>117</v>
      </c>
      <c r="D60" s="49">
        <v>8876621</v>
      </c>
      <c r="E60" s="49">
        <v>630213</v>
      </c>
      <c r="F60" s="49">
        <v>8516741</v>
      </c>
    </row>
    <row r="61" spans="2:6" x14ac:dyDescent="0.25">
      <c r="B61" s="43">
        <v>233</v>
      </c>
      <c r="C61" s="47" t="s">
        <v>118</v>
      </c>
      <c r="D61" s="44">
        <v>8876621</v>
      </c>
      <c r="E61" s="44">
        <v>630213</v>
      </c>
      <c r="F61" s="44">
        <v>8516741</v>
      </c>
    </row>
    <row r="62" spans="2:6" x14ac:dyDescent="0.2">
      <c r="B62" s="3">
        <v>28</v>
      </c>
      <c r="C62" s="3" t="s">
        <v>130</v>
      </c>
      <c r="D62" s="49">
        <v>224010000</v>
      </c>
      <c r="E62" s="49">
        <v>4998528</v>
      </c>
      <c r="F62" s="49">
        <v>148360191</v>
      </c>
    </row>
    <row r="63" spans="2:6" x14ac:dyDescent="0.25">
      <c r="B63" s="43">
        <v>281</v>
      </c>
      <c r="C63" s="48" t="s">
        <v>124</v>
      </c>
      <c r="D63" s="44">
        <v>224010000</v>
      </c>
      <c r="E63" s="44">
        <v>4998528</v>
      </c>
      <c r="F63" s="44">
        <v>145480208</v>
      </c>
    </row>
    <row r="64" spans="2:6" x14ac:dyDescent="0.25">
      <c r="B64" s="43">
        <v>282</v>
      </c>
      <c r="C64" s="47" t="s">
        <v>119</v>
      </c>
      <c r="D64" s="45">
        <v>0</v>
      </c>
      <c r="E64" s="45">
        <v>0</v>
      </c>
      <c r="F64" s="44">
        <v>2234439</v>
      </c>
    </row>
    <row r="65" spans="2:6" x14ac:dyDescent="0.25">
      <c r="B65" s="43">
        <v>283</v>
      </c>
      <c r="C65" s="47" t="s">
        <v>120</v>
      </c>
      <c r="D65" s="45">
        <v>0</v>
      </c>
      <c r="E65" s="45">
        <v>0</v>
      </c>
      <c r="F65" s="44">
        <v>645544</v>
      </c>
    </row>
    <row r="66" spans="2:6" ht="16.5" thickBot="1" x14ac:dyDescent="0.3">
      <c r="B66" s="60" t="s">
        <v>163</v>
      </c>
      <c r="C66" s="61"/>
      <c r="D66" s="61">
        <v>278284560</v>
      </c>
      <c r="E66" s="61">
        <v>5628741</v>
      </c>
      <c r="F66" s="61" t="s">
        <v>122</v>
      </c>
    </row>
    <row r="67" spans="2:6" ht="15.75" x14ac:dyDescent="0.25">
      <c r="B67" s="85" t="s">
        <v>164</v>
      </c>
      <c r="C67" s="86"/>
      <c r="D67" s="86">
        <v>11278764895</v>
      </c>
      <c r="E67" s="86">
        <v>5904612325</v>
      </c>
      <c r="F67" s="86">
        <v>10642138993</v>
      </c>
    </row>
  </sheetData>
  <sheetProtection password="DA25" sheet="1" objects="1" scenarios="1"/>
  <mergeCells count="1">
    <mergeCell ref="B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Fund</vt:lpstr>
      <vt:lpstr>All Funds</vt:lpstr>
      <vt:lpstr>By Chapter-Item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fkratke</dc:creator>
  <cp:lastModifiedBy>fkratke</cp:lastModifiedBy>
  <cp:lastPrinted>2015-10-01T10:05:19Z</cp:lastPrinted>
  <dcterms:created xsi:type="dcterms:W3CDTF">2015-10-01T07:23:23Z</dcterms:created>
  <dcterms:modified xsi:type="dcterms:W3CDTF">2016-03-06T21:40:49Z</dcterms:modified>
</cp:coreProperties>
</file>